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20" windowHeight="11640" activeTab="0"/>
  </bookViews>
  <sheets>
    <sheet name="Bal. Sheet" sheetId="1" r:id="rId1"/>
  </sheets>
  <definedNames/>
  <calcPr fullCalcOnLoad="1"/>
</workbook>
</file>

<file path=xl/sharedStrings.xml><?xml version="1.0" encoding="utf-8"?>
<sst xmlns="http://schemas.openxmlformats.org/spreadsheetml/2006/main" count="308" uniqueCount="241">
  <si>
    <t>by:</t>
  </si>
  <si>
    <t>#</t>
  </si>
  <si>
    <t>Billion</t>
  </si>
  <si>
    <t>Percentage</t>
  </si>
  <si>
    <t>Social Security</t>
  </si>
  <si>
    <t>Medicare</t>
  </si>
  <si>
    <t>Medicaid</t>
  </si>
  <si>
    <t>Subtotal Social Welfare:</t>
  </si>
  <si>
    <t>Subtotal Core government functions</t>
  </si>
  <si>
    <t>TOTAL EXPENDITURES:</t>
  </si>
  <si>
    <t>EXPENDITURES</t>
  </si>
  <si>
    <t>Individual income taxes</t>
  </si>
  <si>
    <t>Social insurance and retirement receipts</t>
  </si>
  <si>
    <t>Estate and gift taxes</t>
  </si>
  <si>
    <t>Unemployment taxes</t>
  </si>
  <si>
    <t>Subtotal personal income taxes:</t>
  </si>
  <si>
    <t>Customs duties</t>
  </si>
  <si>
    <t>Corporate income taxes</t>
  </si>
  <si>
    <t>Excise taxes</t>
  </si>
  <si>
    <t>Subtotal other taxes</t>
  </si>
  <si>
    <t>TOTAL RECEIPTS:</t>
  </si>
  <si>
    <t>RECEIPTS</t>
  </si>
  <si>
    <t>Description</t>
  </si>
  <si>
    <t>ASSETS</t>
  </si>
  <si>
    <t>LIABILITIES</t>
  </si>
  <si>
    <t>NET WORTH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</si>
  <si>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</si>
  <si>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</si>
  <si>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</si>
  <si>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</si>
  <si>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</si>
  <si>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</si>
  <si>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</si>
  <si>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</si>
  <si>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</si>
  <si>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</si>
  <si>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</si>
  <si>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</si>
  <si>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</si>
  <si>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</si>
  <si>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</si>
  <si>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</si>
  <si>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</si>
  <si>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</si>
  <si>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</si>
  <si>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</si>
  <si>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Subtotal Assets:</t>
  </si>
  <si>
    <t>Subtotal Liabilities:</t>
  </si>
  <si>
    <t>Other taxes and receipts</t>
  </si>
  <si>
    <t>Misc earned revenues</t>
  </si>
  <si>
    <t>Education, training, employment, and social services</t>
  </si>
  <si>
    <t>2.11</t>
  </si>
  <si>
    <t>2.12</t>
  </si>
  <si>
    <t>Cash and other monetary assets</t>
  </si>
  <si>
    <t>Accounts receivable</t>
  </si>
  <si>
    <t>Loans receivable</t>
  </si>
  <si>
    <t>Taxes receivable</t>
  </si>
  <si>
    <t>Inventories and related property</t>
  </si>
  <si>
    <t>Property, plant, and equipment</t>
  </si>
  <si>
    <t>Other assets</t>
  </si>
  <si>
    <t>3.6</t>
  </si>
  <si>
    <t>3.7</t>
  </si>
  <si>
    <t>3.8</t>
  </si>
  <si>
    <t>Accounts payable</t>
  </si>
  <si>
    <t>Federal debt securities held by the public</t>
  </si>
  <si>
    <t>Federal employee and veteran benefits payable</t>
  </si>
  <si>
    <t>Environmental and disposal liabilities</t>
  </si>
  <si>
    <t>Benefits due and payable</t>
  </si>
  <si>
    <t>Loan guarantee liabilities</t>
  </si>
  <si>
    <t>Other liabilities</t>
  </si>
  <si>
    <t>4.6</t>
  </si>
  <si>
    <t>4.7</t>
  </si>
  <si>
    <t>4.8</t>
  </si>
  <si>
    <t>Inflation rate</t>
  </si>
  <si>
    <t>Value</t>
  </si>
  <si>
    <t>3</t>
  </si>
  <si>
    <t>3.9</t>
  </si>
  <si>
    <t>3.10</t>
  </si>
  <si>
    <t>3.11</t>
  </si>
  <si>
    <t>3.12</t>
  </si>
  <si>
    <t>3.13</t>
  </si>
  <si>
    <t>3.14</t>
  </si>
  <si>
    <t>3.15</t>
  </si>
  <si>
    <t>3.16</t>
  </si>
  <si>
    <t>4</t>
  </si>
  <si>
    <t>5</t>
  </si>
  <si>
    <t>5.1</t>
  </si>
  <si>
    <t>5.2</t>
  </si>
  <si>
    <t>5.3</t>
  </si>
  <si>
    <t>5.5</t>
  </si>
  <si>
    <t>5.4</t>
  </si>
  <si>
    <t>5.6</t>
  </si>
  <si>
    <t>5.7</t>
  </si>
  <si>
    <t>5.8</t>
  </si>
  <si>
    <t>ECONOMIC HEALTH INDICATORS</t>
  </si>
  <si>
    <t>GDP growth</t>
  </si>
  <si>
    <t>3.17</t>
  </si>
  <si>
    <t>Health</t>
  </si>
  <si>
    <t>3.18</t>
  </si>
  <si>
    <t>3.19</t>
  </si>
  <si>
    <t>3.20</t>
  </si>
  <si>
    <t>3.21</t>
  </si>
  <si>
    <t>Physical resources:</t>
  </si>
  <si>
    <t xml:space="preserve">  Energy</t>
  </si>
  <si>
    <t xml:space="preserve">  Natural resources and environment</t>
  </si>
  <si>
    <t xml:space="preserve">  Commerce and housing credit</t>
  </si>
  <si>
    <t xml:space="preserve">  Transportation</t>
  </si>
  <si>
    <t xml:space="preserve">  Community and regional developoment</t>
  </si>
  <si>
    <t>Defense:</t>
  </si>
  <si>
    <t xml:space="preserve">  Veterans benefits</t>
  </si>
  <si>
    <t xml:space="preserve">  National defense</t>
  </si>
  <si>
    <t>Other functions:</t>
  </si>
  <si>
    <t xml:space="preserve">  International affairs</t>
  </si>
  <si>
    <t xml:space="preserve">  General science, space, and technology</t>
  </si>
  <si>
    <t xml:space="preserve">  Agriculture</t>
  </si>
  <si>
    <t xml:space="preserve">  Administration of justice</t>
  </si>
  <si>
    <t>3.22</t>
  </si>
  <si>
    <t xml:space="preserve">  General government</t>
  </si>
  <si>
    <t xml:space="preserve">  Interest*</t>
  </si>
  <si>
    <t>6</t>
  </si>
  <si>
    <t xml:space="preserve">Rate of annual changes is computed by using the previous two years of fiscal data and projecting </t>
  </si>
  <si>
    <t>a trend line showing the rate of change.</t>
  </si>
  <si>
    <t>http://www.fms.treas.gov/cfs/index.html</t>
  </si>
  <si>
    <t>Avg income per capita</t>
  </si>
  <si>
    <t>1.10</t>
  </si>
  <si>
    <r>
      <t xml:space="preserve">Items 2 through 6 derive from the </t>
    </r>
    <r>
      <rPr>
        <b/>
        <i/>
        <sz val="10"/>
        <rFont val="Arial"/>
        <family val="2"/>
      </rPr>
      <t>Financial Report of the U.S. Government,</t>
    </r>
    <r>
      <rPr>
        <sz val="10"/>
        <rFont val="Arial"/>
        <family val="0"/>
      </rPr>
      <t xml:space="preserve"> available from: </t>
    </r>
  </si>
  <si>
    <t>Note</t>
  </si>
  <si>
    <t>Population (thousands)</t>
  </si>
  <si>
    <t>Source is http://landview.census.gov/prod/2001pubs/statab/sec01.pdf</t>
  </si>
  <si>
    <t>Gross Domestic Product (billions, curr dollars)</t>
  </si>
  <si>
    <t>7</t>
  </si>
  <si>
    <t>http://landview.census.gov/prod/2001pubs/statab/sec15.pdf, No. 772</t>
  </si>
  <si>
    <t>Unemployment rate (%)</t>
  </si>
  <si>
    <t>Annual trade deficit (billions)</t>
  </si>
  <si>
    <t>9</t>
  </si>
  <si>
    <t>1.9</t>
  </si>
  <si>
    <t>1.11</t>
  </si>
  <si>
    <t>http://www.bea.doc.gov/bea/ARTICLES/2001/08august/0801GDP.pdf</t>
  </si>
  <si>
    <t xml:space="preserve">  Federal</t>
  </si>
  <si>
    <t xml:space="preserve">  State and local</t>
  </si>
  <si>
    <t>Government consumption expenditures &amp; Investment (TOTAL)</t>
  </si>
  <si>
    <t>1.12</t>
  </si>
  <si>
    <t>Personal savings rate (% of Disp. Pers. Income)</t>
  </si>
  <si>
    <t>1.13</t>
  </si>
  <si>
    <t>Personal income (billions)</t>
  </si>
  <si>
    <t>1.14</t>
  </si>
  <si>
    <t>Calc.</t>
  </si>
  <si>
    <t>Disp. Personal Income (billions)</t>
  </si>
  <si>
    <t>See http://www.bea.doc.gov/ for overall list</t>
  </si>
  <si>
    <t>Federal government income as percent of GDP</t>
  </si>
  <si>
    <t>1.15</t>
  </si>
  <si>
    <t>1.16</t>
  </si>
  <si>
    <t>National debt as Percent of GDP</t>
  </si>
  <si>
    <t>Disposable income is income after payment of personal taxes.</t>
  </si>
  <si>
    <t>ftp://ftp.bls.gov/pub/special.requests/cpi/cpiai.txt</t>
  </si>
  <si>
    <t>http://data.bls.gov/servlet/SurveyOutputServlet?series_id=LFU21000000&amp;years_option=all_years&amp;periods_option=specific_periods&amp;periods=Annual+Data</t>
  </si>
  <si>
    <t>10</t>
  </si>
  <si>
    <t>11</t>
  </si>
  <si>
    <t>http://www.federalreserve.gov/releases/H15/data/a/cm.txt</t>
  </si>
  <si>
    <t>Mortgage rates</t>
  </si>
  <si>
    <t>NOTES AND SOURCES:</t>
  </si>
  <si>
    <t>Disp. Personal Income (DPI) per capita</t>
  </si>
  <si>
    <t>Avg rate of annual change(%)</t>
  </si>
  <si>
    <t>7.1</t>
  </si>
  <si>
    <t>7.2</t>
  </si>
  <si>
    <t>7.3</t>
  </si>
  <si>
    <t>7.4</t>
  </si>
  <si>
    <t>7.5</t>
  </si>
  <si>
    <t>7.6</t>
  </si>
  <si>
    <t>7.7</t>
  </si>
  <si>
    <t>1.4</t>
  </si>
  <si>
    <t>1.5</t>
  </si>
  <si>
    <t>1.6</t>
  </si>
  <si>
    <t>1.7</t>
  </si>
  <si>
    <t>1.8</t>
  </si>
  <si>
    <t xml:space="preserve">  1.11.1</t>
  </si>
  <si>
    <t xml:space="preserve">  1.11.2</t>
  </si>
  <si>
    <t>1.17</t>
  </si>
  <si>
    <t>Tax rate (% of Personal income)</t>
  </si>
  <si>
    <t>Percent of personal income spent on state and federal taxes</t>
  </si>
  <si>
    <t>Misery index (sum of inflation, interest, unemployment, and tax rates)</t>
  </si>
  <si>
    <t>Value in 10 years</t>
  </si>
  <si>
    <t>Value in 20 years</t>
  </si>
  <si>
    <t>PROJECTIONS</t>
  </si>
  <si>
    <t>Federal government income as percent of GDP following elimination</t>
  </si>
  <si>
    <t>7.8</t>
  </si>
  <si>
    <t>7.9</t>
  </si>
  <si>
    <t>7.10</t>
  </si>
  <si>
    <t>Units</t>
  </si>
  <si>
    <t>%</t>
  </si>
  <si>
    <t>$</t>
  </si>
  <si>
    <t>Annual disposable federal government income after debt payments</t>
  </si>
  <si>
    <t>Total federal government receipts</t>
  </si>
  <si>
    <t>Calculation formula</t>
  </si>
  <si>
    <t>1.18</t>
  </si>
  <si>
    <t>State and local taxes</t>
  </si>
  <si>
    <t>(Item 2.1 + Item 2.3) in FY2000 column.</t>
  </si>
  <si>
    <t>(Item 2.1 + Item 2.3) in Percentage column.</t>
  </si>
  <si>
    <t>(Item 2.12)-(Item 2.1+Item 2.3) in FY2000 column</t>
  </si>
  <si>
    <t>Percent change in Disp. Personal Income</t>
  </si>
  <si>
    <t>(Item 7.8)/(Item 1.12)*1,000,000</t>
  </si>
  <si>
    <t>Income security (disability insurance)</t>
  </si>
  <si>
    <t>Savings on federal government expenditures for medicare, medicaid, and health expenses</t>
  </si>
  <si>
    <t>Income tax revenue lost</t>
  </si>
  <si>
    <t>Net revenue loss</t>
  </si>
  <si>
    <t>7.11</t>
  </si>
  <si>
    <t>7.12</t>
  </si>
  <si>
    <t>Percent revenue lost from changes</t>
  </si>
  <si>
    <t>Assumptions:</t>
  </si>
  <si>
    <t>1.  Federal personal, estate, and gift taxes ended.</t>
  </si>
  <si>
    <t>3.  Social security and disability insurance participation is made voluntary and people can stop contributing</t>
  </si>
  <si>
    <t xml:space="preserve">     at any time and collect income based both on their contributions to date and what government can afford to pay them.</t>
  </si>
  <si>
    <t>4.  Social security benefits may need to be reduced in order to balance federal budget.  Keep in mind that according to the Supreme</t>
  </si>
  <si>
    <t xml:space="preserve">     court, Social Security is not a contract and is NOT insurance, and the government has every right to pay whatever it can afford,</t>
  </si>
  <si>
    <t xml:space="preserve">     including nothing, to recipients.  Younger workers should NOT be forcibly held financially responsible for the poor stewardship</t>
  </si>
  <si>
    <t xml:space="preserve">     of our federal government over the Social Security trust fund and the apathy of the electorate in forcing elected officials to </t>
  </si>
  <si>
    <t xml:space="preserve">     better manage it.  To do so would be to erect a totalitarian socialist geritocracy whereby older voters abuse their political</t>
  </si>
  <si>
    <t xml:space="preserve">     power to have government plunder the assets and earnings of younger workers, which would amount to theft and plunder</t>
  </si>
  <si>
    <t xml:space="preserve">     mandated by law.</t>
  </si>
  <si>
    <t>(Item 3.2)+(Item 3.3) + (Item 3.4)</t>
  </si>
  <si>
    <t>(Item 7.1)-(Item 7.2)</t>
  </si>
  <si>
    <t>((Item 2.5)-(Item 3.2)-(Item 2.1))/(Item 1.7) for FY2000 column</t>
  </si>
  <si>
    <t>(Item 7.5)-(Item 3.15 in FY2000 column)</t>
  </si>
  <si>
    <t>(Item 7.3)+(Item 1.13 in FY2000 column)</t>
  </si>
  <si>
    <t>(Item 1.14 in FY2000 column)+(Item 7.5)</t>
  </si>
  <si>
    <t>(Item 7.9)/(Item 1.12)*1,000,000</t>
  </si>
  <si>
    <t>5.  There are other ways to balance the budget after eliminating personal income taxes and we don't advocate any one specific</t>
  </si>
  <si>
    <t xml:space="preserve">     approach.  The above assumptions are only one specific example of how to balance the federal budget after the change.</t>
  </si>
  <si>
    <t>((Item 7.9)-(Item 1.14 FY2000 column))/(Item 1.14 FY2000 column)</t>
  </si>
  <si>
    <t>This is the projected value in the future based on the average annual rate of change</t>
  </si>
  <si>
    <t>found in the "Average annual rate of change" column and the last known value</t>
  </si>
  <si>
    <t>in the latest fiscal year.</t>
  </si>
  <si>
    <t>ANALYSIS OF FINANCIAL IMPACT OF ENDING FEDERAL INCOME TAXES</t>
  </si>
  <si>
    <t>The Note column indicates the note in this list that is pertinent for the corresponding row.</t>
  </si>
  <si>
    <t>(See note 12)</t>
  </si>
  <si>
    <t>5, Tbl. 1</t>
  </si>
  <si>
    <t>5, Tbl  4</t>
  </si>
  <si>
    <t>8</t>
  </si>
  <si>
    <t>ANALYSIS OF ENDING INCOME TAXES NOW</t>
  </si>
  <si>
    <t>2.  Medicare, medicaid ended and families and churches take responsibility for care of older Americans like it used to be.</t>
  </si>
  <si>
    <t>http://famguardian.org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</si>
</sst>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"/>
    <numFmt numFmtId="169" formatCode="#,##0.0"/>
    <numFmt numFmtId="170" formatCode="0.0%"/>
    <numFmt numFmtId="171" formatCode="0.0E+00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i/>
      <sz val="18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/>
      <right style="thin">
        <color indexed="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ck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ck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thin"/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>
        <color indexed="8"/>
      </top>
      <bottom style="thick"/>
    </border>
    <border>
      <left style="double"/>
      <right style="thin"/>
      <top>
        <color indexed="63"/>
      </top>
      <bottom style="thick"/>
    </border>
    <border>
      <left style="double"/>
      <right style="double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>
        <color indexed="8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ck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9" fillId="34" borderId="15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1" fillId="34" borderId="18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vertical="top" wrapText="1"/>
    </xf>
    <xf numFmtId="0" fontId="9" fillId="34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/>
    </xf>
    <xf numFmtId="0" fontId="9" fillId="34" borderId="23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vertical="top" wrapText="1"/>
    </xf>
    <xf numFmtId="49" fontId="3" fillId="0" borderId="24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9" fillId="34" borderId="19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12" fillId="33" borderId="26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9" fillId="34" borderId="13" xfId="0" applyFont="1" applyFill="1" applyBorder="1" applyAlignment="1">
      <alignment vertical="top" wrapText="1"/>
    </xf>
    <xf numFmtId="0" fontId="3" fillId="0" borderId="27" xfId="0" applyFont="1" applyBorder="1" applyAlignment="1">
      <alignment horizontal="left" vertical="top" wrapText="1"/>
    </xf>
    <xf numFmtId="0" fontId="12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9" fillId="34" borderId="30" xfId="0" applyFont="1" applyFill="1" applyBorder="1" applyAlignment="1">
      <alignment vertical="top" wrapText="1"/>
    </xf>
    <xf numFmtId="0" fontId="9" fillId="34" borderId="31" xfId="0" applyFont="1" applyFill="1" applyBorder="1" applyAlignment="1">
      <alignment horizontal="left" vertical="top" wrapText="1"/>
    </xf>
    <xf numFmtId="167" fontId="4" fillId="0" borderId="32" xfId="0" applyNumberFormat="1" applyFont="1" applyBorder="1" applyAlignment="1">
      <alignment horizontal="right" vertical="top" wrapText="1"/>
    </xf>
    <xf numFmtId="167" fontId="4" fillId="0" borderId="13" xfId="0" applyNumberFormat="1" applyFont="1" applyBorder="1" applyAlignment="1">
      <alignment horizontal="right" vertical="top" wrapText="1"/>
    </xf>
    <xf numFmtId="0" fontId="1" fillId="33" borderId="33" xfId="0" applyFont="1" applyFill="1" applyBorder="1" applyAlignment="1">
      <alignment/>
    </xf>
    <xf numFmtId="0" fontId="9" fillId="34" borderId="23" xfId="0" applyFont="1" applyFill="1" applyBorder="1" applyAlignment="1">
      <alignment horizontal="left" vertical="top" wrapText="1"/>
    </xf>
    <xf numFmtId="10" fontId="3" fillId="0" borderId="34" xfId="0" applyNumberFormat="1" applyFont="1" applyBorder="1" applyAlignment="1">
      <alignment horizontal="right" vertical="top" wrapText="1"/>
    </xf>
    <xf numFmtId="10" fontId="3" fillId="0" borderId="35" xfId="0" applyNumberFormat="1" applyFont="1" applyBorder="1" applyAlignment="1">
      <alignment horizontal="right" vertical="top" wrapText="1"/>
    </xf>
    <xf numFmtId="10" fontId="3" fillId="0" borderId="23" xfId="0" applyNumberFormat="1" applyFont="1" applyBorder="1" applyAlignment="1">
      <alignment horizontal="right" vertical="top" wrapText="1"/>
    </xf>
    <xf numFmtId="49" fontId="3" fillId="0" borderId="36" xfId="0" applyNumberFormat="1" applyFont="1" applyBorder="1" applyAlignment="1">
      <alignment horizontal="left" vertical="top" wrapText="1"/>
    </xf>
    <xf numFmtId="10" fontId="3" fillId="0" borderId="37" xfId="0" applyNumberFormat="1" applyFont="1" applyBorder="1" applyAlignment="1">
      <alignment horizontal="right" vertical="top" wrapText="1"/>
    </xf>
    <xf numFmtId="10" fontId="4" fillId="0" borderId="23" xfId="0" applyNumberFormat="1" applyFont="1" applyBorder="1" applyAlignment="1">
      <alignment horizontal="right" vertical="top" wrapText="1"/>
    </xf>
    <xf numFmtId="10" fontId="3" fillId="0" borderId="38" xfId="0" applyNumberFormat="1" applyFont="1" applyBorder="1" applyAlignment="1">
      <alignment horizontal="right" vertical="top" wrapText="1"/>
    </xf>
    <xf numFmtId="10" fontId="3" fillId="0" borderId="39" xfId="0" applyNumberFormat="1" applyFont="1" applyBorder="1" applyAlignment="1">
      <alignment horizontal="right" vertical="top" wrapText="1"/>
    </xf>
    <xf numFmtId="7" fontId="4" fillId="0" borderId="3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49" fontId="4" fillId="0" borderId="40" xfId="0" applyNumberFormat="1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167" fontId="4" fillId="0" borderId="41" xfId="0" applyNumberFormat="1" applyFont="1" applyBorder="1" applyAlignment="1">
      <alignment horizontal="right" vertical="top" wrapText="1"/>
    </xf>
    <xf numFmtId="10" fontId="4" fillId="0" borderId="42" xfId="0" applyNumberFormat="1" applyFont="1" applyBorder="1" applyAlignment="1">
      <alignment horizontal="right" vertical="top" wrapText="1"/>
    </xf>
    <xf numFmtId="10" fontId="3" fillId="0" borderId="43" xfId="0" applyNumberFormat="1" applyFont="1" applyBorder="1" applyAlignment="1">
      <alignment horizontal="right" vertical="top" wrapText="1"/>
    </xf>
    <xf numFmtId="167" fontId="4" fillId="0" borderId="30" xfId="0" applyNumberFormat="1" applyFont="1" applyBorder="1" applyAlignment="1">
      <alignment horizontal="right" vertical="top" wrapText="1"/>
    </xf>
    <xf numFmtId="10" fontId="3" fillId="0" borderId="42" xfId="0" applyNumberFormat="1" applyFont="1" applyBorder="1" applyAlignment="1">
      <alignment horizontal="right" vertical="top" wrapText="1"/>
    </xf>
    <xf numFmtId="10" fontId="3" fillId="0" borderId="44" xfId="0" applyNumberFormat="1" applyFont="1" applyBorder="1" applyAlignment="1">
      <alignment horizontal="right" vertical="top" wrapText="1"/>
    </xf>
    <xf numFmtId="10" fontId="3" fillId="0" borderId="20" xfId="0" applyNumberFormat="1" applyFont="1" applyBorder="1" applyAlignment="1">
      <alignment horizontal="right" vertical="top" wrapText="1"/>
    </xf>
    <xf numFmtId="4" fontId="3" fillId="0" borderId="45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46" xfId="0" applyNumberFormat="1" applyFont="1" applyBorder="1" applyAlignment="1">
      <alignment horizontal="right" vertical="top" wrapText="1"/>
    </xf>
    <xf numFmtId="4" fontId="3" fillId="0" borderId="47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48" xfId="0" applyNumberFormat="1" applyFont="1" applyBorder="1" applyAlignment="1">
      <alignment horizontal="right" vertical="top" wrapText="1"/>
    </xf>
    <xf numFmtId="4" fontId="3" fillId="0" borderId="49" xfId="0" applyNumberFormat="1" applyFont="1" applyBorder="1" applyAlignment="1">
      <alignment horizontal="right" vertical="top" wrapText="1"/>
    </xf>
    <xf numFmtId="4" fontId="3" fillId="0" borderId="50" xfId="0" applyNumberFormat="1" applyFont="1" applyBorder="1" applyAlignment="1">
      <alignment horizontal="right" vertical="top" wrapText="1"/>
    </xf>
    <xf numFmtId="4" fontId="3" fillId="0" borderId="51" xfId="0" applyNumberFormat="1" applyFont="1" applyBorder="1" applyAlignment="1">
      <alignment horizontal="right" vertical="top" wrapText="1"/>
    </xf>
    <xf numFmtId="4" fontId="3" fillId="0" borderId="52" xfId="0" applyNumberFormat="1" applyFont="1" applyBorder="1" applyAlignment="1">
      <alignment horizontal="right" vertical="top" wrapText="1"/>
    </xf>
    <xf numFmtId="4" fontId="3" fillId="0" borderId="53" xfId="0" applyNumberFormat="1" applyFont="1" applyBorder="1" applyAlignment="1">
      <alignment horizontal="right" vertical="top" wrapText="1"/>
    </xf>
    <xf numFmtId="4" fontId="3" fillId="0" borderId="54" xfId="0" applyNumberFormat="1" applyFont="1" applyBorder="1" applyAlignment="1">
      <alignment horizontal="right" vertical="top" wrapText="1"/>
    </xf>
    <xf numFmtId="4" fontId="3" fillId="0" borderId="46" xfId="0" applyNumberFormat="1" applyFont="1" applyBorder="1" applyAlignment="1">
      <alignment horizontal="right" vertical="top"/>
    </xf>
    <xf numFmtId="4" fontId="3" fillId="0" borderId="55" xfId="0" applyNumberFormat="1" applyFont="1" applyBorder="1" applyAlignment="1">
      <alignment horizontal="right" vertical="top" wrapText="1"/>
    </xf>
    <xf numFmtId="0" fontId="0" fillId="33" borderId="22" xfId="0" applyFill="1" applyBorder="1" applyAlignment="1">
      <alignment horizontal="left" vertical="top"/>
    </xf>
    <xf numFmtId="0" fontId="6" fillId="35" borderId="31" xfId="0" applyFont="1" applyFill="1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33" borderId="61" xfId="0" applyFill="1" applyBorder="1" applyAlignment="1">
      <alignment horizontal="left" vertical="top"/>
    </xf>
    <xf numFmtId="0" fontId="7" fillId="0" borderId="0" xfId="53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12" fillId="33" borderId="62" xfId="0" applyFont="1" applyFill="1" applyBorder="1" applyAlignment="1">
      <alignment/>
    </xf>
    <xf numFmtId="0" fontId="1" fillId="33" borderId="63" xfId="0" applyFont="1" applyFill="1" applyBorder="1" applyAlignment="1">
      <alignment/>
    </xf>
    <xf numFmtId="0" fontId="12" fillId="33" borderId="64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3" borderId="6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9" fontId="3" fillId="0" borderId="67" xfId="0" applyNumberFormat="1" applyFont="1" applyBorder="1" applyAlignment="1">
      <alignment horizontal="left" vertical="top"/>
    </xf>
    <xf numFmtId="14" fontId="3" fillId="0" borderId="68" xfId="0" applyNumberFormat="1" applyFont="1" applyBorder="1" applyAlignment="1">
      <alignment horizontal="left" vertical="top"/>
    </xf>
    <xf numFmtId="49" fontId="3" fillId="0" borderId="33" xfId="0" applyNumberFormat="1" applyFont="1" applyBorder="1" applyAlignment="1">
      <alignment horizontal="left" vertical="top"/>
    </xf>
    <xf numFmtId="168" fontId="11" fillId="0" borderId="69" xfId="0" applyNumberFormat="1" applyFont="1" applyFill="1" applyBorder="1" applyAlignment="1">
      <alignment vertical="top"/>
    </xf>
    <xf numFmtId="168" fontId="11" fillId="0" borderId="70" xfId="0" applyNumberFormat="1" applyFont="1" applyFill="1" applyBorder="1" applyAlignment="1">
      <alignment vertical="top"/>
    </xf>
    <xf numFmtId="168" fontId="11" fillId="0" borderId="71" xfId="0" applyNumberFormat="1" applyFont="1" applyFill="1" applyBorder="1" applyAlignment="1">
      <alignment vertical="top"/>
    </xf>
    <xf numFmtId="170" fontId="10" fillId="0" borderId="69" xfId="0" applyNumberFormat="1" applyFont="1" applyFill="1" applyBorder="1" applyAlignment="1">
      <alignment vertical="top"/>
    </xf>
    <xf numFmtId="49" fontId="3" fillId="0" borderId="55" xfId="0" applyNumberFormat="1" applyFont="1" applyBorder="1" applyAlignment="1">
      <alignment horizontal="left" vertical="top"/>
    </xf>
    <xf numFmtId="14" fontId="3" fillId="0" borderId="72" xfId="0" applyNumberFormat="1" applyFont="1" applyBorder="1" applyAlignment="1">
      <alignment horizontal="left" vertical="top"/>
    </xf>
    <xf numFmtId="49" fontId="3" fillId="0" borderId="39" xfId="0" applyNumberFormat="1" applyFont="1" applyBorder="1" applyAlignment="1">
      <alignment horizontal="left" vertical="top"/>
    </xf>
    <xf numFmtId="2" fontId="11" fillId="0" borderId="69" xfId="0" applyNumberFormat="1" applyFont="1" applyFill="1" applyBorder="1" applyAlignment="1">
      <alignment vertical="top"/>
    </xf>
    <xf numFmtId="2" fontId="11" fillId="0" borderId="70" xfId="0" applyNumberFormat="1" applyFont="1" applyFill="1" applyBorder="1" applyAlignment="1">
      <alignment vertical="top"/>
    </xf>
    <xf numFmtId="1" fontId="11" fillId="0" borderId="71" xfId="0" applyNumberFormat="1" applyFont="1" applyFill="1" applyBorder="1" applyAlignment="1">
      <alignment vertical="top"/>
    </xf>
    <xf numFmtId="168" fontId="11" fillId="0" borderId="73" xfId="0" applyNumberFormat="1" applyFont="1" applyFill="1" applyBorder="1" applyAlignment="1">
      <alignment vertical="top"/>
    </xf>
    <xf numFmtId="168" fontId="11" fillId="0" borderId="74" xfId="0" applyNumberFormat="1" applyFont="1" applyFill="1" applyBorder="1" applyAlignment="1">
      <alignment vertical="top"/>
    </xf>
    <xf numFmtId="1" fontId="11" fillId="0" borderId="52" xfId="0" applyNumberFormat="1" applyFont="1" applyFill="1" applyBorder="1" applyAlignment="1">
      <alignment vertical="top"/>
    </xf>
    <xf numFmtId="49" fontId="3" fillId="0" borderId="75" xfId="0" applyNumberFormat="1" applyFont="1" applyBorder="1" applyAlignment="1">
      <alignment horizontal="left" vertical="top"/>
    </xf>
    <xf numFmtId="14" fontId="4" fillId="0" borderId="76" xfId="0" applyNumberFormat="1" applyFont="1" applyBorder="1" applyAlignment="1">
      <alignment horizontal="left" vertical="top" wrapText="1"/>
    </xf>
    <xf numFmtId="49" fontId="3" fillId="0" borderId="77" xfId="0" applyNumberFormat="1" applyFont="1" applyBorder="1" applyAlignment="1">
      <alignment horizontal="left" vertical="top"/>
    </xf>
    <xf numFmtId="168" fontId="11" fillId="0" borderId="30" xfId="0" applyNumberFormat="1" applyFont="1" applyFill="1" applyBorder="1" applyAlignment="1">
      <alignment vertical="top"/>
    </xf>
    <xf numFmtId="168" fontId="11" fillId="0" borderId="78" xfId="0" applyNumberFormat="1" applyFont="1" applyFill="1" applyBorder="1" applyAlignment="1">
      <alignment vertical="top"/>
    </xf>
    <xf numFmtId="1" fontId="11" fillId="0" borderId="31" xfId="0" applyNumberFormat="1" applyFont="1" applyFill="1" applyBorder="1" applyAlignment="1">
      <alignment vertical="top"/>
    </xf>
    <xf numFmtId="170" fontId="10" fillId="0" borderId="79" xfId="0" applyNumberFormat="1" applyFont="1" applyFill="1" applyBorder="1" applyAlignment="1">
      <alignment vertical="top"/>
    </xf>
    <xf numFmtId="170" fontId="10" fillId="0" borderId="30" xfId="0" applyNumberFormat="1" applyFont="1" applyFill="1" applyBorder="1" applyAlignment="1">
      <alignment vertical="top"/>
    </xf>
    <xf numFmtId="49" fontId="3" fillId="0" borderId="80" xfId="0" applyNumberFormat="1" applyFont="1" applyBorder="1" applyAlignment="1">
      <alignment horizontal="left" vertical="top"/>
    </xf>
    <xf numFmtId="14" fontId="3" fillId="0" borderId="81" xfId="0" applyNumberFormat="1" applyFont="1" applyBorder="1" applyAlignment="1">
      <alignment horizontal="left" vertical="top"/>
    </xf>
    <xf numFmtId="49" fontId="3" fillId="0" borderId="42" xfId="0" applyNumberFormat="1" applyFont="1" applyBorder="1" applyAlignment="1">
      <alignment horizontal="left" vertical="top"/>
    </xf>
    <xf numFmtId="168" fontId="11" fillId="0" borderId="63" xfId="0" applyNumberFormat="1" applyFont="1" applyFill="1" applyBorder="1" applyAlignment="1">
      <alignment vertical="top"/>
    </xf>
    <xf numFmtId="168" fontId="11" fillId="0" borderId="82" xfId="0" applyNumberFormat="1" applyFont="1" applyFill="1" applyBorder="1" applyAlignment="1">
      <alignment vertical="top"/>
    </xf>
    <xf numFmtId="1" fontId="11" fillId="0" borderId="83" xfId="0" applyNumberFormat="1" applyFont="1" applyFill="1" applyBorder="1" applyAlignment="1">
      <alignment vertical="top"/>
    </xf>
    <xf numFmtId="170" fontId="10" fillId="0" borderId="63" xfId="0" applyNumberFormat="1" applyFont="1" applyFill="1" applyBorder="1" applyAlignment="1">
      <alignment vertical="top"/>
    </xf>
    <xf numFmtId="168" fontId="10" fillId="0" borderId="69" xfId="0" applyNumberFormat="1" applyFont="1" applyFill="1" applyBorder="1" applyAlignment="1">
      <alignment vertical="top"/>
    </xf>
    <xf numFmtId="49" fontId="3" fillId="0" borderId="84" xfId="0" applyNumberFormat="1" applyFont="1" applyBorder="1" applyAlignment="1">
      <alignment horizontal="left" vertical="top"/>
    </xf>
    <xf numFmtId="14" fontId="3" fillId="0" borderId="85" xfId="0" applyNumberFormat="1" applyFont="1" applyBorder="1" applyAlignment="1">
      <alignment horizontal="left" vertical="top"/>
    </xf>
    <xf numFmtId="169" fontId="11" fillId="0" borderId="86" xfId="0" applyNumberFormat="1" applyFont="1" applyFill="1" applyBorder="1" applyAlignment="1">
      <alignment vertical="top"/>
    </xf>
    <xf numFmtId="169" fontId="11" fillId="0" borderId="87" xfId="0" applyNumberFormat="1" applyFont="1" applyFill="1" applyBorder="1" applyAlignment="1">
      <alignment vertical="top"/>
    </xf>
    <xf numFmtId="1" fontId="11" fillId="0" borderId="88" xfId="0" applyNumberFormat="1" applyFont="1" applyFill="1" applyBorder="1" applyAlignment="1">
      <alignment vertical="top"/>
    </xf>
    <xf numFmtId="168" fontId="11" fillId="0" borderId="86" xfId="0" applyNumberFormat="1" applyFont="1" applyFill="1" applyBorder="1" applyAlignment="1">
      <alignment vertical="top"/>
    </xf>
    <xf numFmtId="168" fontId="11" fillId="0" borderId="87" xfId="0" applyNumberFormat="1" applyFont="1" applyFill="1" applyBorder="1" applyAlignment="1">
      <alignment vertical="top"/>
    </xf>
    <xf numFmtId="168" fontId="11" fillId="0" borderId="88" xfId="0" applyNumberFormat="1" applyFont="1" applyFill="1" applyBorder="1" applyAlignment="1">
      <alignment vertical="top"/>
    </xf>
    <xf numFmtId="49" fontId="3" fillId="0" borderId="89" xfId="0" applyNumberFormat="1" applyFont="1" applyBorder="1" applyAlignment="1">
      <alignment horizontal="left" vertical="top"/>
    </xf>
    <xf numFmtId="170" fontId="11" fillId="0" borderId="86" xfId="0" applyNumberFormat="1" applyFont="1" applyFill="1" applyBorder="1" applyAlignment="1">
      <alignment vertical="top"/>
    </xf>
    <xf numFmtId="9" fontId="11" fillId="0" borderId="55" xfId="0" applyNumberFormat="1" applyFont="1" applyFill="1" applyBorder="1" applyAlignment="1">
      <alignment vertical="top"/>
    </xf>
    <xf numFmtId="1" fontId="11" fillId="0" borderId="90" xfId="0" applyNumberFormat="1" applyFont="1" applyFill="1" applyBorder="1" applyAlignment="1">
      <alignment vertical="top"/>
    </xf>
    <xf numFmtId="14" fontId="3" fillId="0" borderId="85" xfId="0" applyNumberFormat="1" applyFont="1" applyBorder="1" applyAlignment="1">
      <alignment horizontal="left" vertical="top" wrapText="1"/>
    </xf>
    <xf numFmtId="170" fontId="11" fillId="0" borderId="55" xfId="0" applyNumberFormat="1" applyFont="1" applyFill="1" applyBorder="1" applyAlignment="1">
      <alignment vertical="top"/>
    </xf>
    <xf numFmtId="169" fontId="10" fillId="0" borderId="69" xfId="0" applyNumberFormat="1" applyFont="1" applyFill="1" applyBorder="1" applyAlignment="1">
      <alignment vertical="top"/>
    </xf>
    <xf numFmtId="14" fontId="3" fillId="0" borderId="76" xfId="0" applyNumberFormat="1" applyFont="1" applyBorder="1" applyAlignment="1">
      <alignment horizontal="left" vertical="top"/>
    </xf>
    <xf numFmtId="168" fontId="11" fillId="0" borderId="91" xfId="0" applyNumberFormat="1" applyFont="1" applyFill="1" applyBorder="1" applyAlignment="1">
      <alignment vertical="top"/>
    </xf>
    <xf numFmtId="169" fontId="10" fillId="0" borderId="79" xfId="0" applyNumberFormat="1" applyFont="1" applyFill="1" applyBorder="1" applyAlignment="1">
      <alignment vertical="top"/>
    </xf>
    <xf numFmtId="49" fontId="3" fillId="0" borderId="92" xfId="0" applyNumberFormat="1" applyFont="1" applyBorder="1" applyAlignment="1">
      <alignment horizontal="left" vertical="top"/>
    </xf>
    <xf numFmtId="14" fontId="3" fillId="0" borderId="93" xfId="0" applyNumberFormat="1" applyFont="1" applyBorder="1" applyAlignment="1">
      <alignment horizontal="left" vertical="top"/>
    </xf>
    <xf numFmtId="49" fontId="3" fillId="0" borderId="38" xfId="0" applyNumberFormat="1" applyFont="1" applyBorder="1" applyAlignment="1">
      <alignment horizontal="left" vertical="top"/>
    </xf>
    <xf numFmtId="3" fontId="11" fillId="0" borderId="94" xfId="0" applyNumberFormat="1" applyFont="1" applyFill="1" applyBorder="1" applyAlignment="1">
      <alignment vertical="top"/>
    </xf>
    <xf numFmtId="3" fontId="11" fillId="0" borderId="95" xfId="0" applyNumberFormat="1" applyFont="1" applyFill="1" applyBorder="1" applyAlignment="1">
      <alignment vertical="top"/>
    </xf>
    <xf numFmtId="1" fontId="11" fillId="0" borderId="96" xfId="0" applyNumberFormat="1" applyFont="1" applyFill="1" applyBorder="1" applyAlignment="1">
      <alignment vertical="top"/>
    </xf>
    <xf numFmtId="169" fontId="11" fillId="0" borderId="55" xfId="0" applyNumberFormat="1" applyFont="1" applyFill="1" applyBorder="1" applyAlignment="1">
      <alignment vertical="top"/>
    </xf>
    <xf numFmtId="3" fontId="11" fillId="0" borderId="86" xfId="0" applyNumberFormat="1" applyFont="1" applyFill="1" applyBorder="1" applyAlignment="1">
      <alignment vertical="top"/>
    </xf>
    <xf numFmtId="3" fontId="11" fillId="0" borderId="55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vertical="top"/>
    </xf>
    <xf numFmtId="0" fontId="1" fillId="33" borderId="29" xfId="0" applyFont="1" applyFill="1" applyBorder="1" applyAlignment="1">
      <alignment vertical="top"/>
    </xf>
    <xf numFmtId="0" fontId="1" fillId="33" borderId="33" xfId="0" applyFont="1" applyFill="1" applyBorder="1" applyAlignment="1">
      <alignment vertical="top"/>
    </xf>
    <xf numFmtId="0" fontId="1" fillId="33" borderId="97" xfId="0" applyFont="1" applyFill="1" applyBorder="1" applyAlignment="1">
      <alignment vertical="top"/>
    </xf>
    <xf numFmtId="4" fontId="3" fillId="0" borderId="98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horizontal="left" vertical="top" wrapText="1"/>
    </xf>
    <xf numFmtId="4" fontId="3" fillId="0" borderId="99" xfId="0" applyNumberFormat="1" applyFont="1" applyBorder="1" applyAlignment="1">
      <alignment horizontal="right" vertical="top" wrapText="1"/>
    </xf>
    <xf numFmtId="6" fontId="4" fillId="0" borderId="13" xfId="0" applyNumberFormat="1" applyFont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3" fillId="33" borderId="29" xfId="0" applyFont="1" applyFill="1" applyBorder="1" applyAlignment="1">
      <alignment horizontal="right" vertical="top"/>
    </xf>
    <xf numFmtId="0" fontId="0" fillId="33" borderId="33" xfId="0" applyFill="1" applyBorder="1" applyAlignment="1">
      <alignment horizontal="left" vertical="top"/>
    </xf>
    <xf numFmtId="0" fontId="0" fillId="33" borderId="97" xfId="0" applyFill="1" applyBorder="1" applyAlignment="1">
      <alignment horizontal="left" vertical="top"/>
    </xf>
    <xf numFmtId="0" fontId="10" fillId="35" borderId="79" xfId="0" applyFont="1" applyFill="1" applyBorder="1" applyAlignment="1">
      <alignment horizontal="right" vertical="top"/>
    </xf>
    <xf numFmtId="4" fontId="3" fillId="0" borderId="45" xfId="0" applyNumberFormat="1" applyFont="1" applyBorder="1" applyAlignment="1">
      <alignment horizontal="right" vertical="top"/>
    </xf>
    <xf numFmtId="167" fontId="4" fillId="0" borderId="100" xfId="0" applyNumberFormat="1" applyFont="1" applyBorder="1" applyAlignment="1">
      <alignment horizontal="right" vertical="top"/>
    </xf>
    <xf numFmtId="0" fontId="3" fillId="0" borderId="63" xfId="0" applyFont="1" applyBorder="1" applyAlignment="1">
      <alignment horizontal="right" vertical="top"/>
    </xf>
    <xf numFmtId="0" fontId="0" fillId="0" borderId="101" xfId="0" applyBorder="1" applyAlignment="1">
      <alignment horizontal="left" vertical="top"/>
    </xf>
    <xf numFmtId="0" fontId="0" fillId="0" borderId="102" xfId="0" applyBorder="1" applyAlignment="1">
      <alignment horizontal="left" vertical="top"/>
    </xf>
    <xf numFmtId="4" fontId="3" fillId="0" borderId="47" xfId="0" applyNumberFormat="1" applyFont="1" applyBorder="1" applyAlignment="1">
      <alignment horizontal="right" vertical="top"/>
    </xf>
    <xf numFmtId="4" fontId="3" fillId="0" borderId="103" xfId="0" applyNumberFormat="1" applyFont="1" applyBorder="1" applyAlignment="1">
      <alignment horizontal="right" vertical="top"/>
    </xf>
    <xf numFmtId="4" fontId="3" fillId="0" borderId="69" xfId="0" applyNumberFormat="1" applyFont="1" applyBorder="1" applyAlignment="1">
      <alignment horizontal="right" vertical="top"/>
    </xf>
    <xf numFmtId="167" fontId="4" fillId="0" borderId="30" xfId="0" applyNumberFormat="1" applyFont="1" applyBorder="1" applyAlignment="1">
      <alignment horizontal="right" vertical="top"/>
    </xf>
    <xf numFmtId="0" fontId="10" fillId="35" borderId="30" xfId="0" applyFont="1" applyFill="1" applyBorder="1" applyAlignment="1">
      <alignment horizontal="right" vertical="top"/>
    </xf>
    <xf numFmtId="0" fontId="3" fillId="0" borderId="45" xfId="0" applyFont="1" applyBorder="1" applyAlignment="1">
      <alignment horizontal="right" vertical="top"/>
    </xf>
    <xf numFmtId="0" fontId="3" fillId="0" borderId="46" xfId="0" applyFont="1" applyBorder="1" applyAlignment="1">
      <alignment horizontal="right" vertical="top"/>
    </xf>
    <xf numFmtId="167" fontId="4" fillId="0" borderId="94" xfId="0" applyNumberFormat="1" applyFont="1" applyBorder="1" applyAlignment="1">
      <alignment horizontal="right" vertical="top"/>
    </xf>
    <xf numFmtId="49" fontId="2" fillId="33" borderId="26" xfId="0" applyNumberFormat="1" applyFont="1" applyFill="1" applyBorder="1" applyAlignment="1">
      <alignment horizontal="left" vertical="top"/>
    </xf>
    <xf numFmtId="0" fontId="2" fillId="33" borderId="61" xfId="0" applyFont="1" applyFill="1" applyBorder="1" applyAlignment="1">
      <alignment horizontal="left" vertical="top"/>
    </xf>
    <xf numFmtId="7" fontId="2" fillId="33" borderId="61" xfId="0" applyNumberFormat="1" applyFont="1" applyFill="1" applyBorder="1" applyAlignment="1">
      <alignment horizontal="right" vertical="top"/>
    </xf>
    <xf numFmtId="0" fontId="0" fillId="33" borderId="104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3" fillId="33" borderId="22" xfId="0" applyFont="1" applyFill="1" applyBorder="1" applyAlignment="1">
      <alignment horizontal="right" vertical="top"/>
    </xf>
    <xf numFmtId="49" fontId="3" fillId="0" borderId="55" xfId="0" applyNumberFormat="1" applyFont="1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0" fontId="0" fillId="0" borderId="72" xfId="0" applyBorder="1" applyAlignment="1">
      <alignment horizontal="left" vertical="top"/>
    </xf>
    <xf numFmtId="14" fontId="3" fillId="0" borderId="72" xfId="0" applyNumberFormat="1" applyFont="1" applyBorder="1" applyAlignment="1">
      <alignment horizontal="left" vertical="top" wrapText="1"/>
    </xf>
    <xf numFmtId="0" fontId="10" fillId="35" borderId="76" xfId="0" applyFont="1" applyFill="1" applyBorder="1" applyAlignment="1">
      <alignment horizontal="right" vertical="top"/>
    </xf>
    <xf numFmtId="0" fontId="13" fillId="33" borderId="22" xfId="0" applyFont="1" applyFill="1" applyBorder="1" applyAlignment="1">
      <alignment horizontal="left" vertical="top"/>
    </xf>
    <xf numFmtId="4" fontId="3" fillId="0" borderId="72" xfId="0" applyNumberFormat="1" applyFont="1" applyBorder="1" applyAlignment="1">
      <alignment horizontal="right" vertical="top"/>
    </xf>
    <xf numFmtId="167" fontId="3" fillId="0" borderId="72" xfId="0" applyNumberFormat="1" applyFont="1" applyBorder="1" applyAlignment="1">
      <alignment horizontal="right" vertical="top"/>
    </xf>
    <xf numFmtId="10" fontId="3" fillId="0" borderId="72" xfId="0" applyNumberFormat="1" applyFont="1" applyBorder="1" applyAlignment="1">
      <alignment horizontal="right" vertical="top"/>
    </xf>
    <xf numFmtId="0" fontId="10" fillId="34" borderId="76" xfId="0" applyFont="1" applyFill="1" applyBorder="1" applyAlignment="1">
      <alignment horizontal="left" vertical="top"/>
    </xf>
    <xf numFmtId="169" fontId="3" fillId="0" borderId="72" xfId="0" applyNumberFormat="1" applyFont="1" applyBorder="1" applyAlignment="1">
      <alignment horizontal="right" vertical="top"/>
    </xf>
    <xf numFmtId="3" fontId="11" fillId="0" borderId="87" xfId="0" applyNumberFormat="1" applyFont="1" applyFill="1" applyBorder="1" applyAlignment="1">
      <alignment vertical="top"/>
    </xf>
    <xf numFmtId="170" fontId="10" fillId="0" borderId="52" xfId="0" applyNumberFormat="1" applyFont="1" applyFill="1" applyBorder="1" applyAlignment="1">
      <alignment horizontal="left" vertical="top"/>
    </xf>
    <xf numFmtId="170" fontId="10" fillId="0" borderId="102" xfId="0" applyNumberFormat="1" applyFont="1" applyFill="1" applyBorder="1" applyAlignment="1">
      <alignment horizontal="left" vertical="top"/>
    </xf>
    <xf numFmtId="0" fontId="3" fillId="0" borderId="71" xfId="0" applyFont="1" applyBorder="1" applyAlignment="1">
      <alignment horizontal="left" vertical="top"/>
    </xf>
    <xf numFmtId="10" fontId="3" fillId="0" borderId="52" xfId="0" applyNumberFormat="1" applyFont="1" applyBorder="1" applyAlignment="1">
      <alignment horizontal="left" vertical="top"/>
    </xf>
    <xf numFmtId="0" fontId="3" fillId="0" borderId="83" xfId="0" applyFont="1" applyBorder="1" applyAlignment="1">
      <alignment horizontal="left" vertical="top"/>
    </xf>
    <xf numFmtId="169" fontId="11" fillId="0" borderId="79" xfId="0" applyNumberFormat="1" applyFont="1" applyFill="1" applyBorder="1" applyAlignment="1">
      <alignment vertical="top"/>
    </xf>
    <xf numFmtId="169" fontId="11" fillId="0" borderId="105" xfId="0" applyNumberFormat="1" applyFont="1" applyFill="1" applyBorder="1" applyAlignment="1">
      <alignment vertical="top"/>
    </xf>
    <xf numFmtId="170" fontId="3" fillId="0" borderId="72" xfId="0" applyNumberFormat="1" applyFont="1" applyBorder="1" applyAlignment="1">
      <alignment horizontal="right" vertical="top"/>
    </xf>
    <xf numFmtId="49" fontId="3" fillId="0" borderId="75" xfId="0" applyNumberFormat="1" applyFont="1" applyBorder="1" applyAlignment="1">
      <alignment horizontal="left" vertical="top" wrapText="1"/>
    </xf>
    <xf numFmtId="14" fontId="3" fillId="0" borderId="76" xfId="0" applyNumberFormat="1" applyFont="1" applyBorder="1" applyAlignment="1">
      <alignment horizontal="left" vertical="top" wrapText="1"/>
    </xf>
    <xf numFmtId="0" fontId="0" fillId="0" borderId="76" xfId="0" applyBorder="1" applyAlignment="1">
      <alignment horizontal="left" vertical="top"/>
    </xf>
    <xf numFmtId="167" fontId="3" fillId="0" borderId="76" xfId="0" applyNumberFormat="1" applyFont="1" applyBorder="1" applyAlignment="1">
      <alignment horizontal="right" vertical="top"/>
    </xf>
    <xf numFmtId="0" fontId="3" fillId="0" borderId="91" xfId="0" applyFont="1" applyBorder="1" applyAlignment="1">
      <alignment horizontal="left" vertical="top"/>
    </xf>
    <xf numFmtId="10" fontId="3" fillId="0" borderId="31" xfId="0" applyNumberFormat="1" applyFont="1" applyBorder="1" applyAlignment="1">
      <alignment horizontal="left" vertical="top"/>
    </xf>
    <xf numFmtId="170" fontId="10" fillId="0" borderId="31" xfId="0" applyNumberFormat="1" applyFont="1" applyFill="1" applyBorder="1" applyAlignment="1">
      <alignment horizontal="left" vertical="top"/>
    </xf>
    <xf numFmtId="170" fontId="10" fillId="0" borderId="106" xfId="0" applyNumberFormat="1" applyFont="1" applyFill="1" applyBorder="1" applyAlignment="1">
      <alignment horizontal="left" vertical="top"/>
    </xf>
    <xf numFmtId="0" fontId="7" fillId="0" borderId="0" xfId="53" applyAlignment="1" applyProtection="1">
      <alignment/>
      <protection/>
    </xf>
    <xf numFmtId="0" fontId="14" fillId="0" borderId="0" xfId="0" applyFont="1" applyAlignment="1">
      <alignment/>
    </xf>
    <xf numFmtId="49" fontId="3" fillId="0" borderId="80" xfId="0" applyNumberFormat="1" applyFont="1" applyBorder="1" applyAlignment="1">
      <alignment horizontal="left" vertical="top" wrapText="1"/>
    </xf>
    <xf numFmtId="0" fontId="3" fillId="0" borderId="81" xfId="0" applyFont="1" applyBorder="1" applyAlignment="1">
      <alignment horizontal="left" vertical="top" wrapText="1"/>
    </xf>
    <xf numFmtId="0" fontId="0" fillId="0" borderId="81" xfId="0" applyBorder="1" applyAlignment="1">
      <alignment horizontal="left" vertical="top"/>
    </xf>
    <xf numFmtId="10" fontId="3" fillId="0" borderId="81" xfId="0" applyNumberFormat="1" applyFont="1" applyBorder="1" applyAlignment="1">
      <alignment horizontal="right" vertical="top"/>
    </xf>
    <xf numFmtId="10" fontId="3" fillId="0" borderId="41" xfId="0" applyNumberFormat="1" applyFont="1" applyBorder="1" applyAlignment="1">
      <alignment horizontal="left" vertical="top"/>
    </xf>
    <xf numFmtId="170" fontId="10" fillId="0" borderId="41" xfId="0" applyNumberFormat="1" applyFont="1" applyFill="1" applyBorder="1" applyAlignment="1">
      <alignment horizontal="left" vertical="top"/>
    </xf>
    <xf numFmtId="170" fontId="10" fillId="0" borderId="101" xfId="0" applyNumberFormat="1" applyFont="1" applyFill="1" applyBorder="1" applyAlignment="1">
      <alignment horizontal="left" vertical="top"/>
    </xf>
    <xf numFmtId="4" fontId="3" fillId="0" borderId="81" xfId="0" applyNumberFormat="1" applyFont="1" applyBorder="1" applyAlignment="1">
      <alignment horizontal="right" vertical="top"/>
    </xf>
    <xf numFmtId="4" fontId="3" fillId="0" borderId="107" xfId="0" applyNumberFormat="1" applyFont="1" applyBorder="1" applyAlignment="1">
      <alignment horizontal="right" vertical="top"/>
    </xf>
    <xf numFmtId="49" fontId="3" fillId="0" borderId="84" xfId="0" applyNumberFormat="1" applyFont="1" applyBorder="1" applyAlignment="1">
      <alignment horizontal="left" vertical="top" wrapText="1"/>
    </xf>
    <xf numFmtId="0" fontId="0" fillId="0" borderId="85" xfId="0" applyBorder="1" applyAlignment="1">
      <alignment horizontal="left" vertical="top"/>
    </xf>
    <xf numFmtId="0" fontId="3" fillId="0" borderId="88" xfId="0" applyFont="1" applyBorder="1" applyAlignment="1">
      <alignment horizontal="left" vertical="top"/>
    </xf>
    <xf numFmtId="10" fontId="3" fillId="0" borderId="90" xfId="0" applyNumberFormat="1" applyFont="1" applyBorder="1" applyAlignment="1">
      <alignment horizontal="left" vertical="top"/>
    </xf>
    <xf numFmtId="170" fontId="10" fillId="0" borderId="90" xfId="0" applyNumberFormat="1" applyFont="1" applyFill="1" applyBorder="1" applyAlignment="1">
      <alignment horizontal="left" vertical="top"/>
    </xf>
    <xf numFmtId="170" fontId="10" fillId="0" borderId="108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3" fillId="0" borderId="72" xfId="0" applyFont="1" applyBorder="1" applyAlignment="1">
      <alignment horizontal="left" vertical="top"/>
    </xf>
    <xf numFmtId="0" fontId="3" fillId="0" borderId="81" xfId="0" applyFont="1" applyBorder="1" applyAlignment="1">
      <alignment horizontal="left" vertical="top"/>
    </xf>
    <xf numFmtId="0" fontId="3" fillId="0" borderId="76" xfId="0" applyFont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15" fillId="35" borderId="77" xfId="0" applyFont="1" applyFill="1" applyBorder="1" applyAlignment="1">
      <alignment horizontal="left" vertical="top"/>
    </xf>
    <xf numFmtId="0" fontId="15" fillId="35" borderId="76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doc.gov/bea/ARTICLES/2001/08august/0801GDP.pdf" TargetMode="External" /><Relationship Id="rId2" Type="http://schemas.openxmlformats.org/officeDocument/2006/relationships/hyperlink" Target="http://famguardian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1.28125" style="0" customWidth="1"/>
    <col min="2" max="2" width="34.28125" style="0" customWidth="1"/>
    <col min="3" max="3" width="7.28125" style="0" customWidth="1"/>
    <col min="4" max="4" width="12.00390625" style="0" customWidth="1"/>
    <col min="5" max="5" width="11.57421875" style="0" customWidth="1"/>
    <col min="6" max="6" width="10.8515625" style="0" customWidth="1"/>
    <col min="7" max="7" width="11.8515625" style="0" bestFit="1" customWidth="1"/>
    <col min="8" max="8" width="9.28125" style="0" bestFit="1" customWidth="1"/>
    <col min="9" max="9" width="10.28125" style="0" bestFit="1" customWidth="1"/>
    <col min="10" max="10" width="10.00390625" style="0" customWidth="1"/>
  </cols>
  <sheetData>
    <row r="1" ht="23.25">
      <c r="A1" s="223" t="s">
        <v>232</v>
      </c>
    </row>
    <row r="2" spans="1:2" ht="12.75">
      <c r="A2" s="1" t="s">
        <v>0</v>
      </c>
      <c r="B2" s="222" t="s">
        <v>240</v>
      </c>
    </row>
    <row r="3" spans="1:2" ht="12.75">
      <c r="A3" s="1"/>
      <c r="B3" s="222"/>
    </row>
    <row r="4" spans="1:2" ht="12.75">
      <c r="A4" s="1"/>
      <c r="B4" s="239" t="s">
        <v>208</v>
      </c>
    </row>
    <row r="5" spans="1:2" ht="12.75">
      <c r="A5" s="1"/>
      <c r="B5" t="s">
        <v>209</v>
      </c>
    </row>
    <row r="6" spans="1:2" ht="12.75">
      <c r="A6" s="1"/>
      <c r="B6" t="s">
        <v>239</v>
      </c>
    </row>
    <row r="7" spans="1:2" ht="12.75">
      <c r="A7" s="1"/>
      <c r="B7" t="s">
        <v>210</v>
      </c>
    </row>
    <row r="8" spans="1:2" ht="12.75">
      <c r="A8" s="1"/>
      <c r="B8" s="2" t="s">
        <v>211</v>
      </c>
    </row>
    <row r="9" spans="1:2" ht="12.75">
      <c r="A9" s="1"/>
      <c r="B9" s="2" t="s">
        <v>212</v>
      </c>
    </row>
    <row r="10" spans="1:2" ht="12.75">
      <c r="A10" s="1"/>
      <c r="B10" s="2" t="s">
        <v>213</v>
      </c>
    </row>
    <row r="11" spans="1:2" ht="12.75">
      <c r="A11" s="1"/>
      <c r="B11" s="2" t="s">
        <v>214</v>
      </c>
    </row>
    <row r="12" spans="1:2" ht="12.75">
      <c r="A12" s="1"/>
      <c r="B12" s="2" t="s">
        <v>215</v>
      </c>
    </row>
    <row r="13" spans="1:2" ht="12.75">
      <c r="A13" s="1"/>
      <c r="B13" s="2" t="s">
        <v>216</v>
      </c>
    </row>
    <row r="14" spans="1:2" ht="12.75">
      <c r="A14" s="1"/>
      <c r="B14" s="2" t="s">
        <v>217</v>
      </c>
    </row>
    <row r="15" spans="1:2" ht="12.75">
      <c r="A15" s="1"/>
      <c r="B15" s="2" t="s">
        <v>218</v>
      </c>
    </row>
    <row r="16" spans="1:2" ht="12.75">
      <c r="A16" s="1"/>
      <c r="B16" s="2" t="s">
        <v>226</v>
      </c>
    </row>
    <row r="17" spans="1:2" ht="12.75">
      <c r="A17" s="1"/>
      <c r="B17" s="2" t="s">
        <v>227</v>
      </c>
    </row>
    <row r="18" spans="1:2" ht="12.75">
      <c r="A18" s="1"/>
      <c r="B18" s="2"/>
    </row>
    <row r="19" spans="1:2" ht="13.5" thickBot="1">
      <c r="A19" s="1"/>
      <c r="B19" s="2"/>
    </row>
    <row r="20" spans="1:10" ht="16.5" thickBot="1" thickTop="1">
      <c r="A20" s="1"/>
      <c r="B20" s="2"/>
      <c r="D20" s="34">
        <v>1998</v>
      </c>
      <c r="E20" s="34">
        <v>1999</v>
      </c>
      <c r="F20" s="30">
        <v>2000</v>
      </c>
      <c r="G20" s="31"/>
      <c r="H20" s="94"/>
      <c r="I20" s="96" t="s">
        <v>183</v>
      </c>
      <c r="J20" s="97"/>
    </row>
    <row r="21" spans="1:10" ht="14.25" thickBot="1" thickTop="1">
      <c r="A21" s="6">
        <v>1</v>
      </c>
      <c r="B21" s="21" t="s">
        <v>94</v>
      </c>
      <c r="C21" s="22"/>
      <c r="D21" s="35"/>
      <c r="E21" s="35"/>
      <c r="F21" s="22"/>
      <c r="G21" s="40"/>
      <c r="H21" s="95"/>
      <c r="I21" s="98" t="s">
        <v>234</v>
      </c>
      <c r="J21" s="99"/>
    </row>
    <row r="22" spans="1:10" ht="35.25" thickBot="1" thickTop="1">
      <c r="A22" s="13" t="s">
        <v>1</v>
      </c>
      <c r="B22" s="15" t="s">
        <v>22</v>
      </c>
      <c r="C22" s="14" t="s">
        <v>126</v>
      </c>
      <c r="D22" s="36" t="s">
        <v>74</v>
      </c>
      <c r="E22" s="36" t="s">
        <v>74</v>
      </c>
      <c r="F22" s="32" t="s">
        <v>74</v>
      </c>
      <c r="G22" s="23"/>
      <c r="H22" s="20" t="s">
        <v>162</v>
      </c>
      <c r="I22" s="20" t="s">
        <v>181</v>
      </c>
      <c r="J22" s="20" t="s">
        <v>182</v>
      </c>
    </row>
    <row r="23" spans="1:10" ht="13.5" thickTop="1">
      <c r="A23" s="100">
        <v>1.1</v>
      </c>
      <c r="B23" s="101" t="s">
        <v>73</v>
      </c>
      <c r="C23" s="102" t="s">
        <v>119</v>
      </c>
      <c r="D23" s="103">
        <v>1.6</v>
      </c>
      <c r="E23" s="103">
        <v>2.2</v>
      </c>
      <c r="F23" s="104">
        <v>3.4</v>
      </c>
      <c r="G23" s="105"/>
      <c r="H23" s="106">
        <f aca="true" t="shared" si="0" ref="H23:H40">F23/(2*E23)+E23/(2*D23)-1</f>
        <v>0.4602272727272725</v>
      </c>
      <c r="I23" s="106"/>
      <c r="J23" s="106"/>
    </row>
    <row r="24" spans="1:10" ht="12.75">
      <c r="A24" s="107">
        <v>1.2</v>
      </c>
      <c r="B24" s="108" t="s">
        <v>159</v>
      </c>
      <c r="C24" s="109" t="s">
        <v>156</v>
      </c>
      <c r="D24" s="110">
        <v>6.94</v>
      </c>
      <c r="E24" s="110">
        <v>7.43</v>
      </c>
      <c r="F24" s="111">
        <v>8.06</v>
      </c>
      <c r="G24" s="112"/>
      <c r="H24" s="106">
        <f t="shared" si="0"/>
        <v>0.07769828679587776</v>
      </c>
      <c r="I24" s="106">
        <f>(1+$H24)^10*$F24/100</f>
        <v>0.17033620472024066</v>
      </c>
      <c r="J24" s="106">
        <f>(1+$H24)^20*$F24/100</f>
        <v>0.3599804297580115</v>
      </c>
    </row>
    <row r="25" spans="1:10" ht="12.75">
      <c r="A25" s="107">
        <v>1.3</v>
      </c>
      <c r="B25" s="108" t="s">
        <v>132</v>
      </c>
      <c r="C25" s="109" t="s">
        <v>134</v>
      </c>
      <c r="D25" s="103">
        <v>4.5</v>
      </c>
      <c r="E25" s="103">
        <v>4.2</v>
      </c>
      <c r="F25" s="104">
        <v>4</v>
      </c>
      <c r="G25" s="112"/>
      <c r="H25" s="106">
        <f t="shared" si="0"/>
        <v>-0.05714285714285716</v>
      </c>
      <c r="I25" s="106">
        <f>(1+$H25)^10*$F25/100</f>
        <v>0.022208485684503933</v>
      </c>
      <c r="J25" s="106">
        <f>(1+$H25)^20*$F25/100</f>
        <v>0.012330420909970401</v>
      </c>
    </row>
    <row r="26" spans="1:10" ht="13.5" thickBot="1">
      <c r="A26" s="107" t="s">
        <v>170</v>
      </c>
      <c r="B26" s="108" t="s">
        <v>178</v>
      </c>
      <c r="C26" s="109" t="s">
        <v>157</v>
      </c>
      <c r="D26" s="113">
        <f>(D39-D40)/D39*100</f>
        <v>14.422300026932389</v>
      </c>
      <c r="E26" s="113">
        <f>(E39-E40)/E39*100</f>
        <v>14.906201380941964</v>
      </c>
      <c r="F26" s="114">
        <f>(F39-F40)/F39*100</f>
        <v>15.482630123812957</v>
      </c>
      <c r="G26" s="115"/>
      <c r="H26" s="106">
        <f t="shared" si="0"/>
        <v>0.036111349676965165</v>
      </c>
      <c r="I26" s="106">
        <f>(1+$H26)^10*$F26/100</f>
        <v>0.22075423762987548</v>
      </c>
      <c r="J26" s="106">
        <f>(1+$H26)^20*$F26/100</f>
        <v>0.31475552307223914</v>
      </c>
    </row>
    <row r="27" spans="1:10" ht="28.5" thickBot="1" thickTop="1">
      <c r="A27" s="116" t="s">
        <v>171</v>
      </c>
      <c r="B27" s="117" t="s">
        <v>180</v>
      </c>
      <c r="C27" s="118" t="s">
        <v>146</v>
      </c>
      <c r="D27" s="119">
        <f>SUM(D23:D26)</f>
        <v>27.46230002693239</v>
      </c>
      <c r="E27" s="119">
        <f>SUM(E23:E26)</f>
        <v>28.736201380941964</v>
      </c>
      <c r="F27" s="120">
        <f>SUM(F23:F26)</f>
        <v>30.942630123812958</v>
      </c>
      <c r="G27" s="121"/>
      <c r="H27" s="122">
        <f t="shared" si="0"/>
        <v>0.06158473882109172</v>
      </c>
      <c r="I27" s="123">
        <f>(1+$H27)^10*$F27/100</f>
        <v>0.5624758639867549</v>
      </c>
      <c r="J27" s="123">
        <f>(1+$H27)^20*$F27/100</f>
        <v>1.022469959087822</v>
      </c>
    </row>
    <row r="28" spans="1:10" ht="13.5" thickTop="1">
      <c r="A28" s="124" t="s">
        <v>172</v>
      </c>
      <c r="B28" s="125" t="s">
        <v>133</v>
      </c>
      <c r="C28" s="126" t="s">
        <v>235</v>
      </c>
      <c r="D28" s="127">
        <v>-151.7</v>
      </c>
      <c r="E28" s="127">
        <v>-250.9</v>
      </c>
      <c r="F28" s="128">
        <v>-364</v>
      </c>
      <c r="G28" s="129"/>
      <c r="H28" s="130">
        <f t="shared" si="0"/>
        <v>0.5523497084851818</v>
      </c>
      <c r="I28" s="131">
        <f aca="true" t="shared" si="1" ref="I28:I40">(1+$H28)^10*$F28</f>
        <v>-29579.92224847134</v>
      </c>
      <c r="J28" s="131">
        <f aca="true" t="shared" si="2" ref="J28:J40">(1+$H28)^20*$F28</f>
        <v>-2403768.6819384885</v>
      </c>
    </row>
    <row r="29" spans="1:10" ht="12.75">
      <c r="A29" s="132" t="s">
        <v>173</v>
      </c>
      <c r="B29" s="133" t="s">
        <v>129</v>
      </c>
      <c r="C29" s="109" t="s">
        <v>235</v>
      </c>
      <c r="D29" s="134">
        <v>8781.5</v>
      </c>
      <c r="E29" s="134">
        <v>9268.6</v>
      </c>
      <c r="F29" s="135">
        <v>9872.9</v>
      </c>
      <c r="G29" s="136"/>
      <c r="H29" s="106">
        <f t="shared" si="0"/>
        <v>0.060333755536305045</v>
      </c>
      <c r="I29" s="131">
        <f t="shared" si="1"/>
        <v>17736.60978149263</v>
      </c>
      <c r="J29" s="131">
        <f t="shared" si="2"/>
        <v>31863.72054218517</v>
      </c>
    </row>
    <row r="30" spans="1:10" ht="12.75">
      <c r="A30" s="132" t="s">
        <v>174</v>
      </c>
      <c r="B30" s="133" t="s">
        <v>95</v>
      </c>
      <c r="C30" s="109" t="s">
        <v>235</v>
      </c>
      <c r="D30" s="137">
        <v>5.6</v>
      </c>
      <c r="E30" s="137">
        <v>5.5</v>
      </c>
      <c r="F30" s="138">
        <v>6.5</v>
      </c>
      <c r="G30" s="139"/>
      <c r="H30" s="106">
        <f t="shared" si="0"/>
        <v>0.08198051948051965</v>
      </c>
      <c r="I30" s="131">
        <f t="shared" si="1"/>
        <v>14.292485901856928</v>
      </c>
      <c r="J30" s="131">
        <f t="shared" si="2"/>
        <v>31.426946654581386</v>
      </c>
    </row>
    <row r="31" spans="1:10" ht="12.75">
      <c r="A31" s="132" t="s">
        <v>135</v>
      </c>
      <c r="B31" s="133" t="s">
        <v>152</v>
      </c>
      <c r="C31" s="140" t="s">
        <v>146</v>
      </c>
      <c r="D31" s="141">
        <f>D103/D29</f>
        <v>0.795672721061322</v>
      </c>
      <c r="E31" s="141">
        <f>E103/E29</f>
        <v>0.7454415985154177</v>
      </c>
      <c r="F31" s="142">
        <f>F103/F29</f>
        <v>0.6936766299668791</v>
      </c>
      <c r="G31" s="143"/>
      <c r="H31" s="106">
        <f t="shared" si="0"/>
        <v>-0.06628619958587523</v>
      </c>
      <c r="I31" s="106">
        <f t="shared" si="1"/>
        <v>0.3493774262261793</v>
      </c>
      <c r="J31" s="106">
        <f t="shared" si="2"/>
        <v>0.17596756281418555</v>
      </c>
    </row>
    <row r="32" spans="1:10" ht="25.5">
      <c r="A32" s="132" t="s">
        <v>124</v>
      </c>
      <c r="B32" s="144" t="s">
        <v>149</v>
      </c>
      <c r="C32" s="140" t="s">
        <v>146</v>
      </c>
      <c r="D32" s="141">
        <f>D56/D29</f>
        <v>0.19889540511302167</v>
      </c>
      <c r="E32" s="141">
        <f>E56/E29</f>
        <v>0.2015622639880888</v>
      </c>
      <c r="F32" s="145">
        <f>F56/F29</f>
        <v>0.2093609780307711</v>
      </c>
      <c r="G32" s="143"/>
      <c r="H32" s="106">
        <f t="shared" si="0"/>
        <v>0.0260498440599517</v>
      </c>
      <c r="I32" s="106">
        <f t="shared" si="1"/>
        <v>0.2707573940379182</v>
      </c>
      <c r="J32" s="106">
        <f t="shared" si="2"/>
        <v>0.3501586929701376</v>
      </c>
    </row>
    <row r="33" spans="1:10" ht="25.5">
      <c r="A33" s="132" t="s">
        <v>136</v>
      </c>
      <c r="B33" s="144" t="s">
        <v>140</v>
      </c>
      <c r="C33" s="109" t="s">
        <v>235</v>
      </c>
      <c r="D33" s="134">
        <v>1538.5</v>
      </c>
      <c r="E33" s="134">
        <v>1632.5</v>
      </c>
      <c r="F33" s="135">
        <v>1741</v>
      </c>
      <c r="G33" s="139"/>
      <c r="H33" s="106">
        <f t="shared" si="0"/>
        <v>0.06378047669788334</v>
      </c>
      <c r="I33" s="146">
        <f t="shared" si="1"/>
        <v>3230.86585600025</v>
      </c>
      <c r="J33" s="146">
        <f t="shared" si="2"/>
        <v>5995.688787747403</v>
      </c>
    </row>
    <row r="34" spans="1:10" ht="12.75">
      <c r="A34" s="132" t="s">
        <v>175</v>
      </c>
      <c r="B34" s="133" t="s">
        <v>138</v>
      </c>
      <c r="C34" s="109" t="s">
        <v>235</v>
      </c>
      <c r="D34" s="134">
        <v>539.2</v>
      </c>
      <c r="E34" s="134">
        <v>564</v>
      </c>
      <c r="F34" s="135">
        <v>590.2</v>
      </c>
      <c r="G34" s="139"/>
      <c r="H34" s="106">
        <f t="shared" si="0"/>
        <v>0.04622398299555952</v>
      </c>
      <c r="I34" s="146">
        <f t="shared" si="1"/>
        <v>927.3547871771922</v>
      </c>
      <c r="J34" s="146">
        <f t="shared" si="2"/>
        <v>1457.1109815324558</v>
      </c>
    </row>
    <row r="35" spans="1:10" ht="13.5" thickBot="1">
      <c r="A35" s="116" t="s">
        <v>176</v>
      </c>
      <c r="B35" s="147" t="s">
        <v>139</v>
      </c>
      <c r="C35" s="118" t="s">
        <v>235</v>
      </c>
      <c r="D35" s="211">
        <v>999.3</v>
      </c>
      <c r="E35" s="211">
        <v>1068.5</v>
      </c>
      <c r="F35" s="212">
        <v>1150.8</v>
      </c>
      <c r="G35" s="148"/>
      <c r="H35" s="122">
        <f t="shared" si="0"/>
        <v>0.07313616958169256</v>
      </c>
      <c r="I35" s="149">
        <f t="shared" si="1"/>
        <v>2331.0317097980906</v>
      </c>
      <c r="J35" s="149">
        <f t="shared" si="2"/>
        <v>4721.679555165285</v>
      </c>
    </row>
    <row r="36" spans="1:10" ht="13.5" thickTop="1">
      <c r="A36" s="150" t="s">
        <v>141</v>
      </c>
      <c r="B36" s="151" t="s">
        <v>127</v>
      </c>
      <c r="C36" s="152" t="s">
        <v>84</v>
      </c>
      <c r="D36" s="153">
        <v>270509</v>
      </c>
      <c r="E36" s="153">
        <v>272945</v>
      </c>
      <c r="F36" s="154">
        <v>275306</v>
      </c>
      <c r="G36" s="155"/>
      <c r="H36" s="130">
        <f t="shared" si="0"/>
        <v>0.008827670003926702</v>
      </c>
      <c r="I36" s="146">
        <f t="shared" si="1"/>
        <v>300597.6157230301</v>
      </c>
      <c r="J36" s="146">
        <f t="shared" si="2"/>
        <v>328212.7036038824</v>
      </c>
    </row>
    <row r="37" spans="1:10" ht="12.75">
      <c r="A37" s="132" t="s">
        <v>143</v>
      </c>
      <c r="B37" s="133" t="s">
        <v>144</v>
      </c>
      <c r="C37" s="140" t="s">
        <v>236</v>
      </c>
      <c r="D37" s="134">
        <v>7426</v>
      </c>
      <c r="E37" s="134">
        <v>7777.3</v>
      </c>
      <c r="F37" s="135">
        <v>8319</v>
      </c>
      <c r="G37" s="136"/>
      <c r="H37" s="106">
        <f t="shared" si="0"/>
        <v>0.058479090738389417</v>
      </c>
      <c r="I37" s="146">
        <f t="shared" si="1"/>
        <v>14685.676522838807</v>
      </c>
      <c r="J37" s="146">
        <f t="shared" si="2"/>
        <v>25924.8821893808</v>
      </c>
    </row>
    <row r="38" spans="1:10" ht="12.75">
      <c r="A38" s="132" t="s">
        <v>145</v>
      </c>
      <c r="B38" s="133" t="s">
        <v>147</v>
      </c>
      <c r="C38" s="140" t="s">
        <v>236</v>
      </c>
      <c r="D38" s="134">
        <v>6355</v>
      </c>
      <c r="E38" s="134">
        <v>6618</v>
      </c>
      <c r="F38" s="156">
        <v>7031</v>
      </c>
      <c r="G38" s="143"/>
      <c r="H38" s="106">
        <f t="shared" si="0"/>
        <v>0.051895148510166855</v>
      </c>
      <c r="I38" s="146">
        <f t="shared" si="1"/>
        <v>11661.156363347534</v>
      </c>
      <c r="J38" s="146">
        <f t="shared" si="2"/>
        <v>19340.43062586271</v>
      </c>
    </row>
    <row r="39" spans="1:10" ht="12.75">
      <c r="A39" s="132" t="s">
        <v>150</v>
      </c>
      <c r="B39" s="133" t="s">
        <v>123</v>
      </c>
      <c r="C39" s="140" t="s">
        <v>146</v>
      </c>
      <c r="D39" s="157">
        <f>D37/D36*1000000</f>
        <v>27451.951691071274</v>
      </c>
      <c r="E39" s="157">
        <f>E37/E36*1000000</f>
        <v>28494.018941545</v>
      </c>
      <c r="F39" s="158">
        <f>F37/F36*1000000</f>
        <v>30217.285493232986</v>
      </c>
      <c r="G39" s="143"/>
      <c r="H39" s="106">
        <f t="shared" si="0"/>
        <v>0.0492189316175935</v>
      </c>
      <c r="I39" s="146">
        <f t="shared" si="1"/>
        <v>48855.85632061607</v>
      </c>
      <c r="J39" s="146">
        <f t="shared" si="2"/>
        <v>78991.03635087321</v>
      </c>
    </row>
    <row r="40" spans="1:10" ht="12.75">
      <c r="A40" s="132" t="s">
        <v>151</v>
      </c>
      <c r="B40" s="133" t="s">
        <v>161</v>
      </c>
      <c r="C40" s="140" t="s">
        <v>237</v>
      </c>
      <c r="D40" s="157">
        <f>D38/D36*1000000</f>
        <v>23492.748854936435</v>
      </c>
      <c r="E40" s="157">
        <f>E38/E36*1000000</f>
        <v>24246.643096594555</v>
      </c>
      <c r="F40" s="158">
        <f>F38/F36*1000000</f>
        <v>25538.854946859134</v>
      </c>
      <c r="G40" s="143"/>
      <c r="H40" s="106">
        <f t="shared" si="0"/>
        <v>0.04269248598163733</v>
      </c>
      <c r="I40" s="146">
        <f t="shared" si="1"/>
        <v>38793.9373543605</v>
      </c>
      <c r="J40" s="146">
        <f t="shared" si="2"/>
        <v>58928.62380030607</v>
      </c>
    </row>
    <row r="41" spans="1:10" ht="12.75">
      <c r="A41" s="132" t="s">
        <v>177</v>
      </c>
      <c r="B41" s="133" t="s">
        <v>195</v>
      </c>
      <c r="C41" s="140"/>
      <c r="D41" s="157"/>
      <c r="E41" s="157"/>
      <c r="F41" s="205"/>
      <c r="G41" s="143"/>
      <c r="H41" s="106"/>
      <c r="I41" s="146"/>
      <c r="J41" s="146"/>
    </row>
    <row r="42" spans="1:10" ht="13.5" thickBot="1">
      <c r="A42" s="132" t="s">
        <v>194</v>
      </c>
      <c r="B42" s="133" t="s">
        <v>142</v>
      </c>
      <c r="C42" s="140" t="s">
        <v>236</v>
      </c>
      <c r="D42" s="137">
        <v>4.7</v>
      </c>
      <c r="E42" s="137">
        <v>2.4</v>
      </c>
      <c r="F42" s="138">
        <v>1</v>
      </c>
      <c r="G42" s="136"/>
      <c r="H42" s="106">
        <f>F42/(2*E42)+E42/(2*D42)-1</f>
        <v>-0.5363475177304965</v>
      </c>
      <c r="I42" s="146">
        <f>(1+$H42)^10*$F42</f>
        <v>0.00045911966219494126</v>
      </c>
      <c r="J42" s="146">
        <f>(1+$H42)^20*$F42</f>
        <v>2.1079086421399695E-07</v>
      </c>
    </row>
    <row r="43" spans="1:10" ht="13.5" thickTop="1">
      <c r="A43" s="159">
        <v>2</v>
      </c>
      <c r="B43" s="160" t="s">
        <v>21</v>
      </c>
      <c r="C43" s="161"/>
      <c r="D43" s="162"/>
      <c r="E43" s="162"/>
      <c r="F43" s="161"/>
      <c r="G43" s="163"/>
      <c r="H43" s="164"/>
      <c r="I43" s="164"/>
      <c r="J43" s="164"/>
    </row>
    <row r="44" spans="1:10" ht="34.5" thickBot="1">
      <c r="A44" s="19" t="s">
        <v>1</v>
      </c>
      <c r="B44" s="18" t="s">
        <v>22</v>
      </c>
      <c r="C44" s="32" t="s">
        <v>126</v>
      </c>
      <c r="D44" s="36" t="s">
        <v>2</v>
      </c>
      <c r="E44" s="36" t="s">
        <v>2</v>
      </c>
      <c r="F44" s="32" t="s">
        <v>2</v>
      </c>
      <c r="G44" s="23" t="s">
        <v>3</v>
      </c>
      <c r="H44" s="20" t="s">
        <v>162</v>
      </c>
      <c r="I44" s="20"/>
      <c r="J44" s="20"/>
    </row>
    <row r="45" spans="1:10" ht="13.5" thickTop="1">
      <c r="A45" s="25" t="s">
        <v>26</v>
      </c>
      <c r="B45" s="4" t="s">
        <v>11</v>
      </c>
      <c r="C45" s="7">
        <v>3</v>
      </c>
      <c r="D45" s="63">
        <v>828.6</v>
      </c>
      <c r="E45" s="63">
        <v>879.5</v>
      </c>
      <c r="F45" s="64">
        <v>1004.5</v>
      </c>
      <c r="G45" s="42">
        <f>F45/$F$56</f>
        <v>0.48597000483792935</v>
      </c>
      <c r="H45" s="106">
        <f>F45/(2*E45)+E45/(2*D45)-1</f>
        <v>0.10177756215851796</v>
      </c>
      <c r="I45" s="146">
        <f aca="true" t="shared" si="3" ref="I45:I55">(1+$H45)^10*$F45</f>
        <v>2647.824386631623</v>
      </c>
      <c r="J45" s="146">
        <f aca="true" t="shared" si="4" ref="J45:J55">(1+$H45)^20*$F45</f>
        <v>6979.565935730343</v>
      </c>
    </row>
    <row r="46" spans="1:10" ht="12.75">
      <c r="A46" s="25" t="s">
        <v>27</v>
      </c>
      <c r="B46" s="4" t="s">
        <v>12</v>
      </c>
      <c r="C46" s="7">
        <v>3</v>
      </c>
      <c r="D46" s="63">
        <v>572</v>
      </c>
      <c r="E46" s="63">
        <v>611.8</v>
      </c>
      <c r="F46" s="64">
        <v>652.9</v>
      </c>
      <c r="G46" s="42">
        <f>F46/$F$56</f>
        <v>0.3158684083212385</v>
      </c>
      <c r="H46" s="106">
        <f>F46/(2*E46)+E46/(2*D46)-1</f>
        <v>0.06837961809357695</v>
      </c>
      <c r="I46" s="146">
        <f t="shared" si="3"/>
        <v>1265.035202121822</v>
      </c>
      <c r="J46" s="146">
        <f t="shared" si="4"/>
        <v>2451.086020228824</v>
      </c>
    </row>
    <row r="47" spans="1:10" ht="12.75">
      <c r="A47" s="25" t="s">
        <v>28</v>
      </c>
      <c r="B47" s="4" t="s">
        <v>13</v>
      </c>
      <c r="C47" s="7">
        <v>3</v>
      </c>
      <c r="D47" s="63">
        <v>24</v>
      </c>
      <c r="E47" s="63">
        <v>27.7</v>
      </c>
      <c r="F47" s="64">
        <v>28.9</v>
      </c>
      <c r="G47" s="42">
        <f>F47/$F$56</f>
        <v>0.01398161586840832</v>
      </c>
      <c r="H47" s="106">
        <f>F47/(2*E47)+E47/(2*D47)-1</f>
        <v>0.09874398315282784</v>
      </c>
      <c r="I47" s="146">
        <f t="shared" si="3"/>
        <v>74.10763284129386</v>
      </c>
      <c r="J47" s="146">
        <f t="shared" si="4"/>
        <v>190.0325690429072</v>
      </c>
    </row>
    <row r="48" spans="1:10" ht="13.5" thickBot="1">
      <c r="A48" s="25" t="s">
        <v>29</v>
      </c>
      <c r="B48" s="4" t="s">
        <v>14</v>
      </c>
      <c r="C48" s="7">
        <v>3</v>
      </c>
      <c r="D48" s="65">
        <v>26.4</v>
      </c>
      <c r="E48" s="65">
        <v>25.6</v>
      </c>
      <c r="F48" s="165">
        <v>26.6</v>
      </c>
      <c r="G48" s="46">
        <f>F48/$F$56</f>
        <v>0.012868892114175134</v>
      </c>
      <c r="H48" s="106">
        <f>F48/(2*E48)+E48/(2*D48)-1</f>
        <v>0.004379734848484862</v>
      </c>
      <c r="I48" s="146">
        <f t="shared" si="3"/>
        <v>27.788240650119942</v>
      </c>
      <c r="J48" s="146">
        <f t="shared" si="4"/>
        <v>29.029560843194673</v>
      </c>
    </row>
    <row r="49" spans="1:10" ht="15" thickBot="1" thickTop="1">
      <c r="A49" s="26" t="s">
        <v>30</v>
      </c>
      <c r="B49" s="166" t="s">
        <v>15</v>
      </c>
      <c r="C49" s="12">
        <v>3</v>
      </c>
      <c r="D49" s="59">
        <f>SUM(D45:D48)</f>
        <v>1451</v>
      </c>
      <c r="E49" s="59">
        <f>SUM(E45:E48)</f>
        <v>1544.6</v>
      </c>
      <c r="F49" s="39">
        <f>SUM(F45:F48)</f>
        <v>1712.9</v>
      </c>
      <c r="G49" s="47">
        <f>SUM(G45:G48)</f>
        <v>0.8286889211417512</v>
      </c>
      <c r="H49" s="62"/>
      <c r="I49" s="149">
        <f t="shared" si="3"/>
        <v>1712.9</v>
      </c>
      <c r="J49" s="149">
        <f t="shared" si="4"/>
        <v>1712.9</v>
      </c>
    </row>
    <row r="50" spans="1:10" ht="13.5" thickTop="1">
      <c r="A50" s="25" t="s">
        <v>31</v>
      </c>
      <c r="B50" s="4" t="s">
        <v>16</v>
      </c>
      <c r="C50" s="7">
        <v>3</v>
      </c>
      <c r="D50" s="63">
        <v>17.7</v>
      </c>
      <c r="E50" s="63">
        <v>18.4</v>
      </c>
      <c r="F50" s="64">
        <v>19.4</v>
      </c>
      <c r="G50" s="42">
        <f>F50/$F$56</f>
        <v>0.00938558297048863</v>
      </c>
      <c r="H50" s="106">
        <f>F50/(2*E50)+E50/(2*D50)-1</f>
        <v>0.04694792434291317</v>
      </c>
      <c r="I50" s="146">
        <f t="shared" si="3"/>
        <v>30.69393238447028</v>
      </c>
      <c r="J50" s="146">
        <f t="shared" si="4"/>
        <v>48.56275697022852</v>
      </c>
    </row>
    <row r="51" spans="1:10" ht="12.75">
      <c r="A51" s="25" t="s">
        <v>32</v>
      </c>
      <c r="B51" s="4" t="s">
        <v>17</v>
      </c>
      <c r="C51" s="7">
        <v>3</v>
      </c>
      <c r="D51" s="63">
        <v>186.3</v>
      </c>
      <c r="E51" s="63">
        <v>182.2</v>
      </c>
      <c r="F51" s="64">
        <v>204.3</v>
      </c>
      <c r="G51" s="42">
        <f>F51/$F$56</f>
        <v>0.0988388969521045</v>
      </c>
      <c r="H51" s="106">
        <f>F51/(2*E51)+E51/(2*D51)-1</f>
        <v>0.04964388257552321</v>
      </c>
      <c r="I51" s="146">
        <f t="shared" si="3"/>
        <v>331.65622769984157</v>
      </c>
      <c r="J51" s="146">
        <f t="shared" si="4"/>
        <v>538.4035896822769</v>
      </c>
    </row>
    <row r="52" spans="1:10" ht="12.75">
      <c r="A52" s="25" t="s">
        <v>33</v>
      </c>
      <c r="B52" s="4" t="s">
        <v>18</v>
      </c>
      <c r="C52" s="33">
        <v>3</v>
      </c>
      <c r="D52" s="66">
        <v>57.6</v>
      </c>
      <c r="E52" s="66">
        <v>70.5</v>
      </c>
      <c r="F52" s="68">
        <v>69.3</v>
      </c>
      <c r="G52" s="42">
        <f>F52/$F$56</f>
        <v>0.033526850507982583</v>
      </c>
      <c r="H52" s="106">
        <f>F52/(2*E52)+E52/(2*D52)-1</f>
        <v>0.10346852836879439</v>
      </c>
      <c r="I52" s="146">
        <f t="shared" si="3"/>
        <v>185.49523065945945</v>
      </c>
      <c r="J52" s="146">
        <f t="shared" si="4"/>
        <v>496.5148715354411</v>
      </c>
    </row>
    <row r="53" spans="1:10" ht="12.75">
      <c r="A53" s="25" t="s">
        <v>34</v>
      </c>
      <c r="B53" s="4" t="s">
        <v>48</v>
      </c>
      <c r="C53" s="7">
        <v>3</v>
      </c>
      <c r="D53" s="63">
        <v>26.6</v>
      </c>
      <c r="E53" s="63">
        <v>42</v>
      </c>
      <c r="F53" s="76">
        <v>56.3</v>
      </c>
      <c r="G53" s="42">
        <f>F53/$F$56</f>
        <v>0.027237542331881952</v>
      </c>
      <c r="H53" s="106">
        <f>F53/(2*E53)+E53/(2*D53)-1</f>
        <v>0.4597117794486216</v>
      </c>
      <c r="I53" s="146">
        <f t="shared" si="3"/>
        <v>2472.746076937543</v>
      </c>
      <c r="J53" s="146">
        <f t="shared" si="4"/>
        <v>108605.20712273553</v>
      </c>
    </row>
    <row r="54" spans="1:10" ht="13.5" thickBot="1">
      <c r="A54" s="25" t="s">
        <v>35</v>
      </c>
      <c r="B54" s="4" t="s">
        <v>49</v>
      </c>
      <c r="C54" s="7">
        <v>3</v>
      </c>
      <c r="D54" s="65">
        <v>7.4</v>
      </c>
      <c r="E54" s="65">
        <v>10.5</v>
      </c>
      <c r="F54" s="167">
        <v>4.8</v>
      </c>
      <c r="G54" s="46">
        <f>F54/$F$56</f>
        <v>0.0023222060957910013</v>
      </c>
      <c r="H54" s="106">
        <f>F54/(2*E54)+E54/(2*D54)-1</f>
        <v>-0.061969111969112034</v>
      </c>
      <c r="I54" s="146">
        <f t="shared" si="3"/>
        <v>2.5317022673603797</v>
      </c>
      <c r="J54" s="146">
        <f t="shared" si="4"/>
        <v>1.3353159105328516</v>
      </c>
    </row>
    <row r="55" spans="1:10" ht="15" thickBot="1" thickTop="1">
      <c r="A55" s="26" t="s">
        <v>51</v>
      </c>
      <c r="B55" s="166" t="s">
        <v>19</v>
      </c>
      <c r="C55" s="12">
        <v>3</v>
      </c>
      <c r="D55" s="59">
        <f>SUM(D50:D54)</f>
        <v>295.6</v>
      </c>
      <c r="E55" s="59">
        <f>SUM(E50:E54)</f>
        <v>323.6</v>
      </c>
      <c r="F55" s="39">
        <f>SUM(F50:F54)</f>
        <v>354.1</v>
      </c>
      <c r="G55" s="47">
        <f>SUM(G50:G54)</f>
        <v>0.17131107885824864</v>
      </c>
      <c r="H55" s="62"/>
      <c r="I55" s="149">
        <f t="shared" si="3"/>
        <v>354.1</v>
      </c>
      <c r="J55" s="149">
        <f t="shared" si="4"/>
        <v>354.1</v>
      </c>
    </row>
    <row r="56" spans="1:10" ht="15" thickBot="1" thickTop="1">
      <c r="A56" s="26" t="s">
        <v>52</v>
      </c>
      <c r="B56" s="166" t="s">
        <v>20</v>
      </c>
      <c r="C56" s="12">
        <v>3</v>
      </c>
      <c r="D56" s="59">
        <f>D49+D55</f>
        <v>1746.6</v>
      </c>
      <c r="E56" s="59">
        <f>E49+E55</f>
        <v>1868.1999999999998</v>
      </c>
      <c r="F56" s="168">
        <f>F49+F55</f>
        <v>2067</v>
      </c>
      <c r="G56" s="44">
        <f>G49+G55</f>
        <v>0.9999999999999998</v>
      </c>
      <c r="H56" s="62"/>
      <c r="I56" s="62"/>
      <c r="J56" s="62"/>
    </row>
    <row r="57" spans="1:10" s="3" customFormat="1" ht="13.5" thickTop="1">
      <c r="A57" s="169" t="s">
        <v>75</v>
      </c>
      <c r="B57" s="170" t="s">
        <v>10</v>
      </c>
      <c r="C57" s="77"/>
      <c r="D57" s="171"/>
      <c r="E57" s="171"/>
      <c r="F57" s="77"/>
      <c r="G57" s="172"/>
      <c r="H57" s="173"/>
      <c r="I57" s="173"/>
      <c r="J57" s="173"/>
    </row>
    <row r="58" spans="1:10" s="3" customFormat="1" ht="34.5" thickBot="1">
      <c r="A58" s="27" t="s">
        <v>1</v>
      </c>
      <c r="B58" s="24" t="s">
        <v>22</v>
      </c>
      <c r="C58" s="244" t="s">
        <v>126</v>
      </c>
      <c r="D58" s="174"/>
      <c r="E58" s="174"/>
      <c r="F58" s="37" t="s">
        <v>2</v>
      </c>
      <c r="G58" s="41" t="s">
        <v>3</v>
      </c>
      <c r="H58" s="20" t="s">
        <v>162</v>
      </c>
      <c r="I58" s="20"/>
      <c r="J58" s="20"/>
    </row>
    <row r="59" spans="1:10" s="3" customFormat="1" ht="13.5" thickTop="1">
      <c r="A59" s="25" t="s">
        <v>36</v>
      </c>
      <c r="B59" s="7" t="s">
        <v>4</v>
      </c>
      <c r="C59" s="79">
        <v>3</v>
      </c>
      <c r="D59" s="175">
        <v>378.7</v>
      </c>
      <c r="E59" s="175">
        <v>387.7</v>
      </c>
      <c r="F59" s="64">
        <v>410.1</v>
      </c>
      <c r="G59" s="42">
        <f>F59/$F$83</f>
        <v>0.2087022900763359</v>
      </c>
      <c r="H59" s="106">
        <f>F59/(2*E59)+E59/(2*D59)-1</f>
        <v>0.04077107250759937</v>
      </c>
      <c r="I59" s="146">
        <f>(1+$H59)^10*$F59</f>
        <v>611.5639787217674</v>
      </c>
      <c r="J59" s="146">
        <f>(1+$H59)^20*$F59</f>
        <v>911.9982932699301</v>
      </c>
    </row>
    <row r="60" spans="1:10" s="3" customFormat="1" ht="12.75">
      <c r="A60" s="25" t="s">
        <v>37</v>
      </c>
      <c r="B60" s="7" t="s">
        <v>5</v>
      </c>
      <c r="C60" s="80">
        <v>3</v>
      </c>
      <c r="D60" s="175">
        <v>193.1</v>
      </c>
      <c r="E60" s="175">
        <v>185.3</v>
      </c>
      <c r="F60" s="64">
        <v>199.4</v>
      </c>
      <c r="G60" s="42">
        <f>F60/$F$83</f>
        <v>0.10147582697201019</v>
      </c>
      <c r="H60" s="106">
        <f>F60/(2*E60)+E60/(2*D60)-1</f>
        <v>0.017849621996661513</v>
      </c>
      <c r="I60" s="146">
        <f>(1+$H60)^10*$F60</f>
        <v>237.9914477240231</v>
      </c>
      <c r="J60" s="146">
        <f>(1+$H60)^20*$F60</f>
        <v>284.0518013529409</v>
      </c>
    </row>
    <row r="61" spans="1:10" s="3" customFormat="1" ht="12.75">
      <c r="A61" s="25" t="s">
        <v>38</v>
      </c>
      <c r="B61" s="7" t="s">
        <v>6</v>
      </c>
      <c r="C61" s="80">
        <v>3</v>
      </c>
      <c r="D61" s="175"/>
      <c r="E61" s="175"/>
      <c r="F61" s="64">
        <v>117.9</v>
      </c>
      <c r="G61" s="42">
        <f>F61/$F$83</f>
        <v>0.060000000000000005</v>
      </c>
      <c r="H61" s="61"/>
      <c r="I61" s="61"/>
      <c r="J61" s="61"/>
    </row>
    <row r="62" spans="1:10" s="3" customFormat="1" ht="12.75">
      <c r="A62" s="45" t="s">
        <v>39</v>
      </c>
      <c r="B62" s="8" t="s">
        <v>97</v>
      </c>
      <c r="C62" s="81">
        <v>3</v>
      </c>
      <c r="D62" s="175">
        <v>124.2</v>
      </c>
      <c r="E62" s="175">
        <v>139.9</v>
      </c>
      <c r="F62" s="67"/>
      <c r="G62" s="42"/>
      <c r="H62" s="61"/>
      <c r="I62" s="61"/>
      <c r="J62" s="61"/>
    </row>
    <row r="63" spans="1:10" s="3" customFormat="1" ht="12.75">
      <c r="A63" s="28" t="s">
        <v>40</v>
      </c>
      <c r="B63" s="10" t="s">
        <v>201</v>
      </c>
      <c r="C63" s="81">
        <v>3</v>
      </c>
      <c r="D63" s="175">
        <v>174.1</v>
      </c>
      <c r="E63" s="175">
        <v>181.8</v>
      </c>
      <c r="F63" s="68">
        <v>189.8</v>
      </c>
      <c r="G63" s="42">
        <f>F63/$F$83</f>
        <v>0.09659033078880408</v>
      </c>
      <c r="H63" s="106">
        <f>F63/(2*E63)+E63/(2*D63)-1</f>
        <v>0.04411592796269881</v>
      </c>
      <c r="I63" s="146">
        <f>(1+$H63)^10*$F63</f>
        <v>292.26944692679814</v>
      </c>
      <c r="J63" s="146">
        <f>(1+$H63)^20*$F63</f>
        <v>450.0602192144176</v>
      </c>
    </row>
    <row r="64" spans="1:10" s="3" customFormat="1" ht="26.25" thickBot="1">
      <c r="A64" s="28" t="s">
        <v>60</v>
      </c>
      <c r="B64" s="10" t="s">
        <v>50</v>
      </c>
      <c r="C64" s="82">
        <v>3</v>
      </c>
      <c r="D64" s="75">
        <v>51.4</v>
      </c>
      <c r="E64" s="75">
        <v>56.5</v>
      </c>
      <c r="F64" s="69">
        <v>53.3</v>
      </c>
      <c r="G64" s="46">
        <f>F64/$F$83</f>
        <v>0.027124681933842237</v>
      </c>
      <c r="H64" s="106">
        <f>F64/(2*E64)+E64/(2*D64)-1</f>
        <v>0.021292310870837827</v>
      </c>
      <c r="I64" s="146">
        <f>(1+$H64)^10*$F64</f>
        <v>65.80029352865814</v>
      </c>
      <c r="J64" s="146">
        <f>(1+$H64)^20*$F64</f>
        <v>81.23224443635216</v>
      </c>
    </row>
    <row r="65" spans="1:10" s="3" customFormat="1" ht="15" thickBot="1" thickTop="1">
      <c r="A65" s="26" t="s">
        <v>61</v>
      </c>
      <c r="B65" s="9" t="s">
        <v>7</v>
      </c>
      <c r="C65" s="83">
        <v>3</v>
      </c>
      <c r="D65" s="176">
        <f>SUM(D59:D64)</f>
        <v>921.5</v>
      </c>
      <c r="E65" s="176">
        <f>SUM(E59:E64)</f>
        <v>951.2</v>
      </c>
      <c r="F65" s="38">
        <f>SUM(F59:F64)</f>
        <v>970.5</v>
      </c>
      <c r="G65" s="47">
        <f>SUM(G59:G64)</f>
        <v>0.4938931297709924</v>
      </c>
      <c r="H65" s="122">
        <f>F65/(2*E65)+E65/(2*D65)-1</f>
        <v>0.02626010974172277</v>
      </c>
      <c r="I65" s="149">
        <f>(1+$H65)^10*$F65</f>
        <v>1257.6796209053628</v>
      </c>
      <c r="J65" s="149">
        <f>(1+$H65)^20*$F65</f>
        <v>1629.8382574349887</v>
      </c>
    </row>
    <row r="66" spans="1:10" s="3" customFormat="1" ht="14.25" thickTop="1">
      <c r="A66" s="54"/>
      <c r="B66" s="55" t="s">
        <v>108</v>
      </c>
      <c r="C66" s="84">
        <v>3</v>
      </c>
      <c r="D66" s="177"/>
      <c r="E66" s="177"/>
      <c r="F66" s="56"/>
      <c r="G66" s="57"/>
      <c r="H66" s="178"/>
      <c r="I66" s="179"/>
      <c r="J66" s="179"/>
    </row>
    <row r="67" spans="1:10" s="3" customFormat="1" ht="12.75">
      <c r="A67" s="52" t="s">
        <v>62</v>
      </c>
      <c r="B67" s="53" t="s">
        <v>109</v>
      </c>
      <c r="C67" s="85">
        <v>3</v>
      </c>
      <c r="D67" s="175">
        <v>158.9</v>
      </c>
      <c r="E67" s="175">
        <v>-45.9</v>
      </c>
      <c r="F67" s="76">
        <v>115.4</v>
      </c>
      <c r="G67" s="42">
        <f>F67/$F$83</f>
        <v>0.05872773536895674</v>
      </c>
      <c r="H67" s="106">
        <f>F67/(2*E67)+E67/(2*D67)-1</f>
        <v>-2.4015110694302195</v>
      </c>
      <c r="I67" s="146">
        <f>(1+$H67)^10*$F67</f>
        <v>3374.2024110409534</v>
      </c>
      <c r="J67" s="146">
        <f>(1+$H67)^20*$F67</f>
        <v>98658.94203357522</v>
      </c>
    </row>
    <row r="68" spans="1:10" s="3" customFormat="1" ht="12.75">
      <c r="A68" s="25" t="s">
        <v>76</v>
      </c>
      <c r="B68" s="7" t="s">
        <v>110</v>
      </c>
      <c r="C68" s="80">
        <v>3</v>
      </c>
      <c r="D68" s="180">
        <v>321.6</v>
      </c>
      <c r="E68" s="180">
        <v>413.2</v>
      </c>
      <c r="F68" s="64">
        <v>397.3</v>
      </c>
      <c r="G68" s="42">
        <f>F68/$F$83</f>
        <v>0.2021882951653944</v>
      </c>
      <c r="H68" s="106">
        <f>F68/(2*E68)+E68/(2*D68)-1</f>
        <v>0.1231728578790463</v>
      </c>
      <c r="I68" s="146">
        <f>(1+$H68)^10*$F68</f>
        <v>1269.35928589859</v>
      </c>
      <c r="J68" s="146">
        <f>(1+$H68)^20*$F68</f>
        <v>4055.557504900525</v>
      </c>
    </row>
    <row r="69" spans="1:10" s="3" customFormat="1" ht="13.5">
      <c r="A69" s="25"/>
      <c r="B69" s="51" t="s">
        <v>111</v>
      </c>
      <c r="C69" s="80">
        <v>3</v>
      </c>
      <c r="D69" s="180"/>
      <c r="E69" s="180"/>
      <c r="F69" s="67"/>
      <c r="G69" s="48"/>
      <c r="H69" s="61"/>
      <c r="I69" s="61"/>
      <c r="J69" s="61"/>
    </row>
    <row r="70" spans="1:10" s="3" customFormat="1" ht="12.75">
      <c r="A70" s="25" t="s">
        <v>77</v>
      </c>
      <c r="B70" s="7" t="s">
        <v>112</v>
      </c>
      <c r="C70" s="80">
        <v>3</v>
      </c>
      <c r="D70" s="180">
        <v>18.8</v>
      </c>
      <c r="E70" s="180">
        <v>20</v>
      </c>
      <c r="F70" s="70">
        <v>23.9</v>
      </c>
      <c r="G70" s="43">
        <f aca="true" t="shared" si="5" ref="G70:G75">F70/$F$83</f>
        <v>0.012162849872773536</v>
      </c>
      <c r="H70" s="106">
        <f aca="true" t="shared" si="6" ref="H70:H75">F70/(2*E70)+E70/(2*D70)-1</f>
        <v>0.1294148936170212</v>
      </c>
      <c r="I70" s="146">
        <f aca="true" t="shared" si="7" ref="I70:I75">(1+$H70)^10*$F70</f>
        <v>80.71105159670745</v>
      </c>
      <c r="J70" s="146">
        <f aca="true" t="shared" si="8" ref="J70:J75">(1+$H70)^20*$F70</f>
        <v>272.563759407798</v>
      </c>
    </row>
    <row r="71" spans="1:10" s="3" customFormat="1" ht="12.75">
      <c r="A71" s="25" t="s">
        <v>78</v>
      </c>
      <c r="B71" s="7" t="s">
        <v>113</v>
      </c>
      <c r="C71" s="80">
        <v>3</v>
      </c>
      <c r="D71" s="180">
        <v>19.8</v>
      </c>
      <c r="E71" s="180">
        <v>17.4</v>
      </c>
      <c r="F71" s="71">
        <v>17.6</v>
      </c>
      <c r="G71" s="49">
        <f t="shared" si="5"/>
        <v>0.00895674300254453</v>
      </c>
      <c r="H71" s="106">
        <f t="shared" si="6"/>
        <v>-0.054858934169279006</v>
      </c>
      <c r="I71" s="146">
        <f t="shared" si="7"/>
        <v>10.011035513391883</v>
      </c>
      <c r="J71" s="146">
        <f t="shared" si="8"/>
        <v>5.694365457408719</v>
      </c>
    </row>
    <row r="72" spans="1:10" s="3" customFormat="1" ht="12.75">
      <c r="A72" s="25" t="s">
        <v>79</v>
      </c>
      <c r="B72" s="7" t="s">
        <v>114</v>
      </c>
      <c r="C72" s="80">
        <v>3</v>
      </c>
      <c r="D72" s="180">
        <v>16.8</v>
      </c>
      <c r="E72" s="180">
        <v>24.8</v>
      </c>
      <c r="F72" s="71">
        <v>35.2</v>
      </c>
      <c r="G72" s="49">
        <f t="shared" si="5"/>
        <v>0.01791348600508906</v>
      </c>
      <c r="H72" s="106">
        <f t="shared" si="6"/>
        <v>0.4477726574500769</v>
      </c>
      <c r="I72" s="146">
        <f t="shared" si="7"/>
        <v>1424.1192817533254</v>
      </c>
      <c r="J72" s="146">
        <f t="shared" si="8"/>
        <v>57616.924109704756</v>
      </c>
    </row>
    <row r="73" spans="1:10" s="3" customFormat="1" ht="12.75">
      <c r="A73" s="25" t="s">
        <v>80</v>
      </c>
      <c r="B73" s="7" t="s">
        <v>115</v>
      </c>
      <c r="C73" s="80">
        <v>3</v>
      </c>
      <c r="D73" s="180">
        <v>26.9</v>
      </c>
      <c r="E73" s="180">
        <v>29.6</v>
      </c>
      <c r="F73" s="71">
        <v>34.4</v>
      </c>
      <c r="G73" s="49">
        <f t="shared" si="5"/>
        <v>0.017506361323155216</v>
      </c>
      <c r="H73" s="106">
        <f t="shared" si="6"/>
        <v>0.1312669546870291</v>
      </c>
      <c r="I73" s="146">
        <f t="shared" si="7"/>
        <v>118.08900257467835</v>
      </c>
      <c r="J73" s="146">
        <f t="shared" si="8"/>
        <v>405.3782711942555</v>
      </c>
    </row>
    <row r="74" spans="1:10" s="3" customFormat="1" ht="12.75">
      <c r="A74" s="25" t="s">
        <v>81</v>
      </c>
      <c r="B74" s="7" t="s">
        <v>117</v>
      </c>
      <c r="C74" s="80">
        <v>3</v>
      </c>
      <c r="D74" s="181">
        <v>26.4</v>
      </c>
      <c r="E74" s="181">
        <v>20.5</v>
      </c>
      <c r="F74" s="71">
        <v>19.5</v>
      </c>
      <c r="G74" s="49">
        <f t="shared" si="5"/>
        <v>0.009923664122137405</v>
      </c>
      <c r="H74" s="106">
        <f t="shared" si="6"/>
        <v>-0.13613266814486324</v>
      </c>
      <c r="I74" s="146">
        <f t="shared" si="7"/>
        <v>4.51341347340164</v>
      </c>
      <c r="J74" s="146">
        <f t="shared" si="8"/>
        <v>1.0446615990709462</v>
      </c>
    </row>
    <row r="75" spans="1:10" s="3" customFormat="1" ht="12.75">
      <c r="A75" s="25" t="s">
        <v>82</v>
      </c>
      <c r="B75" s="7" t="s">
        <v>118</v>
      </c>
      <c r="C75" s="80">
        <v>3</v>
      </c>
      <c r="D75" s="182">
        <v>243.1</v>
      </c>
      <c r="E75" s="182">
        <v>230.1</v>
      </c>
      <c r="F75" s="72">
        <v>230.2</v>
      </c>
      <c r="G75" s="49">
        <f t="shared" si="5"/>
        <v>0.1171501272264631</v>
      </c>
      <c r="H75" s="106">
        <f t="shared" si="6"/>
        <v>-0.026520671086972203</v>
      </c>
      <c r="I75" s="146">
        <f t="shared" si="7"/>
        <v>175.94327017228144</v>
      </c>
      <c r="J75" s="146">
        <f t="shared" si="8"/>
        <v>134.4745191959879</v>
      </c>
    </row>
    <row r="76" spans="1:10" s="3" customFormat="1" ht="13.5">
      <c r="A76" s="25"/>
      <c r="B76" s="51" t="s">
        <v>102</v>
      </c>
      <c r="C76" s="80">
        <v>3</v>
      </c>
      <c r="D76" s="175"/>
      <c r="E76" s="175"/>
      <c r="F76" s="73"/>
      <c r="G76" s="60"/>
      <c r="H76" s="179"/>
      <c r="I76" s="179"/>
      <c r="J76" s="179"/>
    </row>
    <row r="77" spans="1:10" s="3" customFormat="1" ht="12.75">
      <c r="A77" s="25" t="s">
        <v>83</v>
      </c>
      <c r="B77" s="7" t="s">
        <v>103</v>
      </c>
      <c r="C77" s="80">
        <v>3</v>
      </c>
      <c r="D77" s="180">
        <v>1.4</v>
      </c>
      <c r="E77" s="180">
        <v>0.5</v>
      </c>
      <c r="F77" s="71">
        <v>2.5</v>
      </c>
      <c r="G77" s="49">
        <f>F77/$F$83</f>
        <v>0.001272264631043257</v>
      </c>
      <c r="H77" s="106">
        <f aca="true" t="shared" si="9" ref="H77:H83">F77/(2*E77)+E77/(2*D77)-1</f>
        <v>1.6785714285714284</v>
      </c>
      <c r="I77" s="146">
        <f aca="true" t="shared" si="10" ref="I77:I83">(1+$H77)^10*$F77</f>
        <v>47530.49411861003</v>
      </c>
      <c r="J77" s="146"/>
    </row>
    <row r="78" spans="1:10" s="3" customFormat="1" ht="12.75">
      <c r="A78" s="25" t="s">
        <v>96</v>
      </c>
      <c r="B78" s="7" t="s">
        <v>104</v>
      </c>
      <c r="C78" s="80">
        <v>3</v>
      </c>
      <c r="D78" s="180">
        <v>22.8</v>
      </c>
      <c r="E78" s="180">
        <v>24.2</v>
      </c>
      <c r="F78" s="71">
        <v>26.7</v>
      </c>
      <c r="G78" s="49">
        <f>F78/$F$83</f>
        <v>0.013587786259541984</v>
      </c>
      <c r="H78" s="106">
        <f t="shared" si="9"/>
        <v>0.08235464694794836</v>
      </c>
      <c r="I78" s="146">
        <f t="shared" si="10"/>
        <v>58.91245514264627</v>
      </c>
      <c r="J78" s="146">
        <f aca="true" t="shared" si="11" ref="J78:J83">(1+$H78)^20*$F78</f>
        <v>129.98791651439362</v>
      </c>
    </row>
    <row r="79" spans="1:10" s="3" customFormat="1" ht="12.75">
      <c r="A79" s="25" t="s">
        <v>98</v>
      </c>
      <c r="B79" s="7" t="s">
        <v>105</v>
      </c>
      <c r="C79" s="80">
        <v>3</v>
      </c>
      <c r="D79" s="180">
        <v>25.8</v>
      </c>
      <c r="E79" s="180">
        <v>14.3</v>
      </c>
      <c r="F79" s="71">
        <v>30.8</v>
      </c>
      <c r="G79" s="49">
        <f>F79/$F$83</f>
        <v>0.015674300254452926</v>
      </c>
      <c r="H79" s="106">
        <f t="shared" si="9"/>
        <v>0.35405485986881335</v>
      </c>
      <c r="I79" s="146">
        <f t="shared" si="10"/>
        <v>638.1361077163153</v>
      </c>
      <c r="J79" s="146">
        <f t="shared" si="11"/>
        <v>13221.353635432753</v>
      </c>
    </row>
    <row r="80" spans="1:10" s="3" customFormat="1" ht="12.75">
      <c r="A80" s="25" t="s">
        <v>99</v>
      </c>
      <c r="B80" s="7" t="s">
        <v>106</v>
      </c>
      <c r="C80" s="80">
        <v>3</v>
      </c>
      <c r="D80" s="180">
        <v>37.9</v>
      </c>
      <c r="E80" s="180">
        <v>43</v>
      </c>
      <c r="F80" s="71">
        <v>48.5</v>
      </c>
      <c r="G80" s="49">
        <f>F80/$F$83</f>
        <v>0.024681933842239184</v>
      </c>
      <c r="H80" s="106">
        <f t="shared" si="9"/>
        <v>0.13123581027182918</v>
      </c>
      <c r="I80" s="146">
        <f t="shared" si="10"/>
        <v>166.44593191093156</v>
      </c>
      <c r="J80" s="146">
        <f t="shared" si="11"/>
        <v>571.2216133958445</v>
      </c>
    </row>
    <row r="81" spans="1:10" s="3" customFormat="1" ht="13.5" thickBot="1">
      <c r="A81" s="25" t="s">
        <v>100</v>
      </c>
      <c r="B81" s="7" t="s">
        <v>107</v>
      </c>
      <c r="C81" s="80">
        <v>3</v>
      </c>
      <c r="D81" s="75">
        <v>12.3</v>
      </c>
      <c r="E81" s="75">
        <v>12.1</v>
      </c>
      <c r="F81" s="74">
        <v>12.5</v>
      </c>
      <c r="G81" s="58">
        <f>F81/$F$83</f>
        <v>0.006361323155216285</v>
      </c>
      <c r="H81" s="106">
        <f t="shared" si="9"/>
        <v>0.008398844319021714</v>
      </c>
      <c r="I81" s="146">
        <f t="shared" si="10"/>
        <v>13.59043650304683</v>
      </c>
      <c r="J81" s="146">
        <f t="shared" si="11"/>
        <v>14.775997147467818</v>
      </c>
    </row>
    <row r="82" spans="1:10" s="3" customFormat="1" ht="15" thickBot="1" thickTop="1">
      <c r="A82" s="26" t="s">
        <v>101</v>
      </c>
      <c r="B82" s="9" t="s">
        <v>8</v>
      </c>
      <c r="C82" s="86">
        <v>3</v>
      </c>
      <c r="D82" s="176">
        <f>SUM(D67:D81)</f>
        <v>932.4999999999998</v>
      </c>
      <c r="E82" s="176">
        <f>SUM(E67:E81)</f>
        <v>803.8000000000001</v>
      </c>
      <c r="F82" s="39">
        <f>SUM(F67:F81)</f>
        <v>994.5</v>
      </c>
      <c r="G82" s="47">
        <f>SUM(G67:G81)</f>
        <v>0.5061068702290077</v>
      </c>
      <c r="H82" s="122">
        <f t="shared" si="9"/>
        <v>0.04961599293436625</v>
      </c>
      <c r="I82" s="149">
        <f t="shared" si="10"/>
        <v>1614.0210016453116</v>
      </c>
      <c r="J82" s="149">
        <f t="shared" si="11"/>
        <v>2619.470883612001</v>
      </c>
    </row>
    <row r="83" spans="1:10" s="3" customFormat="1" ht="15" thickBot="1" thickTop="1">
      <c r="A83" s="26" t="s">
        <v>116</v>
      </c>
      <c r="B83" s="9" t="s">
        <v>9</v>
      </c>
      <c r="C83" s="87">
        <v>3</v>
      </c>
      <c r="D83" s="183">
        <f>D65+D82</f>
        <v>1853.9999999999998</v>
      </c>
      <c r="E83" s="183">
        <f>E65+E82</f>
        <v>1755</v>
      </c>
      <c r="F83" s="39">
        <f>F65+F82</f>
        <v>1965</v>
      </c>
      <c r="G83" s="44">
        <f>G65+G82</f>
        <v>1</v>
      </c>
      <c r="H83" s="130">
        <f t="shared" si="9"/>
        <v>0.03313003070284637</v>
      </c>
      <c r="I83" s="149">
        <f t="shared" si="10"/>
        <v>2722.152248285458</v>
      </c>
      <c r="J83" s="149">
        <f t="shared" si="11"/>
        <v>3771.0498029748464</v>
      </c>
    </row>
    <row r="84" spans="1:10" s="3" customFormat="1" ht="13.5" thickTop="1">
      <c r="A84" s="169" t="s">
        <v>84</v>
      </c>
      <c r="B84" s="170" t="s">
        <v>23</v>
      </c>
      <c r="C84" s="77"/>
      <c r="D84" s="171"/>
      <c r="E84" s="171"/>
      <c r="F84" s="77"/>
      <c r="G84" s="172"/>
      <c r="H84" s="173"/>
      <c r="I84" s="173"/>
      <c r="J84" s="173"/>
    </row>
    <row r="85" spans="1:10" s="3" customFormat="1" ht="34.5" thickBot="1">
      <c r="A85" s="27" t="s">
        <v>1</v>
      </c>
      <c r="B85" s="24" t="s">
        <v>22</v>
      </c>
      <c r="C85" s="78"/>
      <c r="D85" s="174"/>
      <c r="E85" s="184"/>
      <c r="F85" s="11" t="s">
        <v>2</v>
      </c>
      <c r="G85" s="41" t="s">
        <v>3</v>
      </c>
      <c r="H85" s="20" t="s">
        <v>162</v>
      </c>
      <c r="I85" s="20"/>
      <c r="J85" s="20"/>
    </row>
    <row r="86" spans="1:10" s="3" customFormat="1" ht="13.5" thickTop="1">
      <c r="A86" s="25" t="s">
        <v>41</v>
      </c>
      <c r="B86" s="7" t="s">
        <v>53</v>
      </c>
      <c r="C86" s="79">
        <v>3</v>
      </c>
      <c r="D86" s="185">
        <v>96.8</v>
      </c>
      <c r="E86" s="185">
        <v>115.2</v>
      </c>
      <c r="F86" s="29">
        <v>104.9</v>
      </c>
      <c r="G86" s="42">
        <f aca="true" t="shared" si="12" ref="G86:G92">F86/$F$93</f>
        <v>0.11508502468458585</v>
      </c>
      <c r="H86" s="106">
        <f aca="true" t="shared" si="13" ref="H86:H93">F86/(2*E86)+E86/(2*D86)-1</f>
        <v>0.05033646120293844</v>
      </c>
      <c r="I86" s="146">
        <f aca="true" t="shared" si="14" ref="I86:I93">(1+$H86)^10*$F86</f>
        <v>171.41937444463014</v>
      </c>
      <c r="J86" s="146">
        <f aca="true" t="shared" si="15" ref="J86:J93">(1+$H86)^20*$F86</f>
        <v>280.12013284068934</v>
      </c>
    </row>
    <row r="87" spans="1:10" s="3" customFormat="1" ht="12.75">
      <c r="A87" s="25" t="s">
        <v>42</v>
      </c>
      <c r="B87" s="7" t="s">
        <v>54</v>
      </c>
      <c r="C87" s="88">
        <v>3</v>
      </c>
      <c r="D87" s="185">
        <v>36.1</v>
      </c>
      <c r="E87" s="185">
        <v>35</v>
      </c>
      <c r="F87" s="29">
        <v>32.3</v>
      </c>
      <c r="G87" s="42">
        <f t="shared" si="12"/>
        <v>0.035436094349972566</v>
      </c>
      <c r="H87" s="106">
        <f t="shared" si="13"/>
        <v>-0.05380688563514058</v>
      </c>
      <c r="I87" s="146">
        <f t="shared" si="14"/>
        <v>18.578059741219786</v>
      </c>
      <c r="J87" s="146">
        <f t="shared" si="15"/>
        <v>10.685582159391064</v>
      </c>
    </row>
    <row r="88" spans="1:10" s="3" customFormat="1" ht="12.75">
      <c r="A88" s="25" t="s">
        <v>43</v>
      </c>
      <c r="B88" s="7" t="s">
        <v>55</v>
      </c>
      <c r="C88" s="88">
        <v>3</v>
      </c>
      <c r="D88" s="185">
        <v>166.8</v>
      </c>
      <c r="E88" s="185">
        <v>183.7</v>
      </c>
      <c r="F88" s="29">
        <v>207.6</v>
      </c>
      <c r="G88" s="42">
        <f t="shared" si="12"/>
        <v>0.22775644541963797</v>
      </c>
      <c r="H88" s="106">
        <f t="shared" si="13"/>
        <v>0.11571118717437567</v>
      </c>
      <c r="I88" s="146">
        <f t="shared" si="14"/>
        <v>620.5049160962427</v>
      </c>
      <c r="J88" s="146">
        <f t="shared" si="15"/>
        <v>1854.6548694585997</v>
      </c>
    </row>
    <row r="89" spans="1:10" s="3" customFormat="1" ht="12.75">
      <c r="A89" s="25" t="s">
        <v>44</v>
      </c>
      <c r="B89" s="7" t="s">
        <v>56</v>
      </c>
      <c r="C89" s="88">
        <v>3</v>
      </c>
      <c r="D89" s="185">
        <v>27.1</v>
      </c>
      <c r="E89" s="185">
        <v>22.7</v>
      </c>
      <c r="F89" s="29">
        <v>23.3</v>
      </c>
      <c r="G89" s="42">
        <f t="shared" si="12"/>
        <v>0.02556226001097093</v>
      </c>
      <c r="H89" s="106">
        <f t="shared" si="13"/>
        <v>-0.0679649527772811</v>
      </c>
      <c r="I89" s="146">
        <f t="shared" si="14"/>
        <v>11.525993092282347</v>
      </c>
      <c r="J89" s="146">
        <f t="shared" si="15"/>
        <v>5.701653079971689</v>
      </c>
    </row>
    <row r="90" spans="1:10" s="3" customFormat="1" ht="12.75">
      <c r="A90" s="25" t="s">
        <v>45</v>
      </c>
      <c r="B90" s="7" t="s">
        <v>57</v>
      </c>
      <c r="C90" s="88">
        <v>3</v>
      </c>
      <c r="D90" s="185">
        <v>166.8</v>
      </c>
      <c r="E90" s="185">
        <v>173.3</v>
      </c>
      <c r="F90" s="29">
        <v>185.2</v>
      </c>
      <c r="G90" s="42">
        <f t="shared" si="12"/>
        <v>0.2031815688425672</v>
      </c>
      <c r="H90" s="106">
        <f t="shared" si="13"/>
        <v>0.05381793814803881</v>
      </c>
      <c r="I90" s="146">
        <f t="shared" si="14"/>
        <v>312.82168513647764</v>
      </c>
      <c r="J90" s="146">
        <f t="shared" si="15"/>
        <v>528.3877251167686</v>
      </c>
    </row>
    <row r="91" spans="1:10" s="3" customFormat="1" ht="12.75">
      <c r="A91" s="25" t="s">
        <v>70</v>
      </c>
      <c r="B91" s="7" t="s">
        <v>58</v>
      </c>
      <c r="C91" s="80">
        <v>3</v>
      </c>
      <c r="D91" s="185">
        <v>299.3</v>
      </c>
      <c r="E91" s="185">
        <v>298.8</v>
      </c>
      <c r="F91" s="29">
        <v>298.5</v>
      </c>
      <c r="G91" s="42">
        <f t="shared" si="12"/>
        <v>0.3274821722435546</v>
      </c>
      <c r="H91" s="106">
        <f t="shared" si="13"/>
        <v>-0.001337290357554588</v>
      </c>
      <c r="I91" s="146">
        <f t="shared" si="14"/>
        <v>294.532124768928</v>
      </c>
      <c r="J91" s="146">
        <f t="shared" si="15"/>
        <v>290.61699336984714</v>
      </c>
    </row>
    <row r="92" spans="1:10" s="3" customFormat="1" ht="13.5" thickBot="1">
      <c r="A92" s="25" t="s">
        <v>71</v>
      </c>
      <c r="B92" s="7" t="s">
        <v>59</v>
      </c>
      <c r="C92" s="80">
        <v>3</v>
      </c>
      <c r="D92" s="186">
        <v>59.9</v>
      </c>
      <c r="E92" s="186">
        <v>54.3</v>
      </c>
      <c r="F92" s="29">
        <v>59.7</v>
      </c>
      <c r="G92" s="46">
        <f t="shared" si="12"/>
        <v>0.06549643444871092</v>
      </c>
      <c r="H92" s="106">
        <f t="shared" si="13"/>
        <v>0.0029791826155931567</v>
      </c>
      <c r="I92" s="146">
        <f t="shared" si="14"/>
        <v>61.50260655067463</v>
      </c>
      <c r="J92" s="146">
        <f t="shared" si="15"/>
        <v>63.35964175087244</v>
      </c>
    </row>
    <row r="93" spans="1:10" s="3" customFormat="1" ht="15" thickBot="1" thickTop="1">
      <c r="A93" s="26" t="s">
        <v>72</v>
      </c>
      <c r="B93" s="9" t="s">
        <v>46</v>
      </c>
      <c r="C93" s="87">
        <v>3</v>
      </c>
      <c r="D93" s="187">
        <f>SUM(D86:D92)</f>
        <v>852.8000000000001</v>
      </c>
      <c r="E93" s="187">
        <f>SUM(E86:E92)</f>
        <v>883</v>
      </c>
      <c r="F93" s="38">
        <f>SUM(F86:F92)</f>
        <v>911.5</v>
      </c>
      <c r="G93" s="44">
        <f>SUM(G86:G92)</f>
        <v>1</v>
      </c>
      <c r="H93" s="122">
        <f t="shared" si="13"/>
        <v>0.033844544332280124</v>
      </c>
      <c r="I93" s="149">
        <f t="shared" si="14"/>
        <v>1271.4786610580757</v>
      </c>
      <c r="J93" s="149">
        <f t="shared" si="15"/>
        <v>1773.6236813231337</v>
      </c>
    </row>
    <row r="94" spans="1:10" s="3" customFormat="1" ht="13.5" thickTop="1">
      <c r="A94" s="169" t="s">
        <v>85</v>
      </c>
      <c r="B94" s="160" t="s">
        <v>24</v>
      </c>
      <c r="C94" s="77"/>
      <c r="D94" s="171"/>
      <c r="E94" s="171"/>
      <c r="F94" s="77"/>
      <c r="G94" s="172"/>
      <c r="H94" s="173"/>
      <c r="I94" s="173"/>
      <c r="J94" s="173"/>
    </row>
    <row r="95" spans="1:10" s="3" customFormat="1" ht="34.5" thickBot="1">
      <c r="A95" s="27" t="s">
        <v>1</v>
      </c>
      <c r="B95" s="24" t="s">
        <v>22</v>
      </c>
      <c r="C95" s="244" t="s">
        <v>126</v>
      </c>
      <c r="D95" s="174"/>
      <c r="E95" s="184"/>
      <c r="F95" s="11" t="s">
        <v>2</v>
      </c>
      <c r="G95" s="41" t="s">
        <v>3</v>
      </c>
      <c r="H95" s="20" t="s">
        <v>162</v>
      </c>
      <c r="I95" s="20"/>
      <c r="J95" s="20"/>
    </row>
    <row r="96" spans="1:10" s="3" customFormat="1" ht="13.5" thickTop="1">
      <c r="A96" s="25" t="s">
        <v>86</v>
      </c>
      <c r="B96" s="7" t="s">
        <v>63</v>
      </c>
      <c r="C96" s="79">
        <v>3</v>
      </c>
      <c r="D96" s="185">
        <v>90</v>
      </c>
      <c r="E96" s="185">
        <v>85.8</v>
      </c>
      <c r="F96" s="29">
        <v>91</v>
      </c>
      <c r="G96" s="42">
        <f aca="true" t="shared" si="16" ref="G96:G102">F96/$F$103</f>
        <v>0.013287387203224015</v>
      </c>
      <c r="H96" s="106">
        <f aca="true" t="shared" si="17" ref="H96:H103">F96/(2*E96)+E96/(2*D96)-1</f>
        <v>0.006969696969696848</v>
      </c>
      <c r="I96" s="146">
        <f aca="true" t="shared" si="18" ref="I96:I103">(1+$H96)^10*$F96</f>
        <v>97.54508832975417</v>
      </c>
      <c r="J96" s="146">
        <f aca="true" t="shared" si="19" ref="J96:J103">(1+$H96)^20*$F96</f>
        <v>104.56092590395102</v>
      </c>
    </row>
    <row r="97" spans="1:10" s="3" customFormat="1" ht="12.75">
      <c r="A97" s="25" t="s">
        <v>87</v>
      </c>
      <c r="B97" s="7" t="s">
        <v>64</v>
      </c>
      <c r="C97" s="88">
        <v>3</v>
      </c>
      <c r="D97" s="185">
        <v>3717.7</v>
      </c>
      <c r="E97" s="185">
        <v>3631.6</v>
      </c>
      <c r="F97" s="29">
        <v>3408.5</v>
      </c>
      <c r="G97" s="42">
        <f t="shared" si="16"/>
        <v>0.4976929591449347</v>
      </c>
      <c r="H97" s="106">
        <f t="shared" si="17"/>
        <v>-0.042296228761994126</v>
      </c>
      <c r="I97" s="146">
        <f t="shared" si="18"/>
        <v>2212.4592181822422</v>
      </c>
      <c r="J97" s="146">
        <f t="shared" si="19"/>
        <v>1436.1084911602104</v>
      </c>
    </row>
    <row r="98" spans="1:10" s="3" customFormat="1" ht="25.5">
      <c r="A98" s="25" t="s">
        <v>88</v>
      </c>
      <c r="B98" s="7" t="s">
        <v>65</v>
      </c>
      <c r="C98" s="88">
        <v>3</v>
      </c>
      <c r="D98" s="185">
        <v>2685.1</v>
      </c>
      <c r="E98" s="185">
        <v>2600.7</v>
      </c>
      <c r="F98" s="29">
        <v>2757.8</v>
      </c>
      <c r="G98" s="42">
        <f t="shared" si="16"/>
        <v>0.40268083987968345</v>
      </c>
      <c r="H98" s="106">
        <f t="shared" si="17"/>
        <v>0.014487046118140334</v>
      </c>
      <c r="I98" s="146">
        <f t="shared" si="18"/>
        <v>3184.401550367992</v>
      </c>
      <c r="J98" s="146">
        <f t="shared" si="19"/>
        <v>3676.993702946577</v>
      </c>
    </row>
    <row r="99" spans="1:10" s="3" customFormat="1" ht="12.75">
      <c r="A99" s="25" t="s">
        <v>90</v>
      </c>
      <c r="B99" s="7" t="s">
        <v>66</v>
      </c>
      <c r="C99" s="88">
        <v>3</v>
      </c>
      <c r="D99" s="185">
        <v>224.5</v>
      </c>
      <c r="E99" s="185">
        <v>313.2</v>
      </c>
      <c r="F99" s="29">
        <v>301.2</v>
      </c>
      <c r="G99" s="42">
        <f t="shared" si="16"/>
        <v>0.043979791490231575</v>
      </c>
      <c r="H99" s="106">
        <f t="shared" si="17"/>
        <v>0.17839302323596917</v>
      </c>
      <c r="I99" s="146">
        <f t="shared" si="18"/>
        <v>1555.093811940673</v>
      </c>
      <c r="J99" s="146">
        <f t="shared" si="19"/>
        <v>8028.940119310006</v>
      </c>
    </row>
    <row r="100" spans="1:10" s="3" customFormat="1" ht="12.75">
      <c r="A100" s="25" t="s">
        <v>89</v>
      </c>
      <c r="B100" s="7" t="s">
        <v>67</v>
      </c>
      <c r="C100" s="88">
        <v>3</v>
      </c>
      <c r="D100" s="185">
        <v>77.6</v>
      </c>
      <c r="E100" s="185">
        <v>73.8</v>
      </c>
      <c r="F100" s="29">
        <v>77.8</v>
      </c>
      <c r="G100" s="42">
        <f t="shared" si="16"/>
        <v>0.011359985982536576</v>
      </c>
      <c r="H100" s="106">
        <f t="shared" si="17"/>
        <v>0.0026157349202358127</v>
      </c>
      <c r="I100" s="146">
        <f t="shared" si="18"/>
        <v>79.85916370612817</v>
      </c>
      <c r="J100" s="146">
        <f t="shared" si="19"/>
        <v>81.97282812136476</v>
      </c>
    </row>
    <row r="101" spans="1:10" s="3" customFormat="1" ht="12.75">
      <c r="A101" s="25" t="s">
        <v>91</v>
      </c>
      <c r="B101" s="7" t="s">
        <v>68</v>
      </c>
      <c r="C101" s="80">
        <v>3</v>
      </c>
      <c r="D101" s="185">
        <v>37.7</v>
      </c>
      <c r="E101" s="185">
        <v>35.1</v>
      </c>
      <c r="F101" s="29">
        <v>37.3</v>
      </c>
      <c r="G101" s="42">
        <f t="shared" si="16"/>
        <v>0.005446368600881931</v>
      </c>
      <c r="H101" s="106">
        <f t="shared" si="17"/>
        <v>-0.0031437272816583484</v>
      </c>
      <c r="I101" s="146">
        <f t="shared" si="18"/>
        <v>36.143840070077296</v>
      </c>
      <c r="J101" s="146">
        <f t="shared" si="19"/>
        <v>35.023516756335795</v>
      </c>
    </row>
    <row r="102" spans="1:10" s="3" customFormat="1" ht="13.5" thickBot="1">
      <c r="A102" s="25" t="s">
        <v>92</v>
      </c>
      <c r="B102" s="7" t="s">
        <v>69</v>
      </c>
      <c r="C102" s="80">
        <v>3</v>
      </c>
      <c r="D102" s="186">
        <v>154.6</v>
      </c>
      <c r="E102" s="186">
        <v>169</v>
      </c>
      <c r="F102" s="29">
        <v>175</v>
      </c>
      <c r="G102" s="46">
        <f t="shared" si="16"/>
        <v>0.02555266769850772</v>
      </c>
      <c r="H102" s="106">
        <f t="shared" si="17"/>
        <v>0.06432327747881539</v>
      </c>
      <c r="I102" s="146">
        <f t="shared" si="18"/>
        <v>326.41766548129846</v>
      </c>
      <c r="J102" s="146">
        <f t="shared" si="19"/>
        <v>608.8485276472048</v>
      </c>
    </row>
    <row r="103" spans="1:10" s="3" customFormat="1" ht="15" thickBot="1" thickTop="1">
      <c r="A103" s="26" t="s">
        <v>93</v>
      </c>
      <c r="B103" s="9" t="s">
        <v>47</v>
      </c>
      <c r="C103" s="87">
        <v>3</v>
      </c>
      <c r="D103" s="187">
        <f>SUM(D96:D102)</f>
        <v>6987.2</v>
      </c>
      <c r="E103" s="187">
        <f>SUM(E96:E102)</f>
        <v>6909.200000000001</v>
      </c>
      <c r="F103" s="50">
        <f>SUM(F96:F102)</f>
        <v>6848.6</v>
      </c>
      <c r="G103" s="44">
        <f>SUM(G96:G102)</f>
        <v>0.9999999999999999</v>
      </c>
      <c r="H103" s="122">
        <f t="shared" si="17"/>
        <v>-0.009967092061425875</v>
      </c>
      <c r="I103" s="149">
        <f t="shared" si="18"/>
        <v>6195.810210935556</v>
      </c>
      <c r="J103" s="149">
        <f t="shared" si="19"/>
        <v>5605.242556133121</v>
      </c>
    </row>
    <row r="104" spans="1:10" s="3" customFormat="1" ht="14.25" thickBot="1" thickTop="1">
      <c r="A104" s="188" t="s">
        <v>119</v>
      </c>
      <c r="B104" s="189" t="s">
        <v>25</v>
      </c>
      <c r="C104" s="89"/>
      <c r="D104" s="190">
        <f>D93-D103</f>
        <v>-6134.4</v>
      </c>
      <c r="E104" s="190">
        <f>E93-E103</f>
        <v>-6026.200000000001</v>
      </c>
      <c r="F104" s="190">
        <f>F93-F103</f>
        <v>-5937.1</v>
      </c>
      <c r="G104" s="191"/>
      <c r="H104" s="192"/>
      <c r="I104" s="192"/>
      <c r="J104" s="192"/>
    </row>
    <row r="105" spans="1:10" s="3" customFormat="1" ht="13.5" thickTop="1">
      <c r="A105" s="169" t="s">
        <v>130</v>
      </c>
      <c r="B105" s="170" t="s">
        <v>238</v>
      </c>
      <c r="C105" s="77"/>
      <c r="D105" s="199"/>
      <c r="E105" s="193"/>
      <c r="F105" s="77"/>
      <c r="G105" s="77"/>
      <c r="H105" s="77"/>
      <c r="I105" s="77"/>
      <c r="J105" s="173"/>
    </row>
    <row r="106" spans="1:10" s="3" customFormat="1" ht="13.5" thickBot="1">
      <c r="A106" s="27" t="s">
        <v>1</v>
      </c>
      <c r="B106" s="24" t="s">
        <v>22</v>
      </c>
      <c r="C106" s="245" t="s">
        <v>126</v>
      </c>
      <c r="D106" s="198" t="s">
        <v>74</v>
      </c>
      <c r="E106" s="243" t="s">
        <v>188</v>
      </c>
      <c r="F106" s="203" t="s">
        <v>193</v>
      </c>
      <c r="G106" s="11"/>
      <c r="H106" s="32"/>
      <c r="I106" s="32"/>
      <c r="J106" s="20"/>
    </row>
    <row r="107" spans="1:10" s="3" customFormat="1" ht="13.5" thickTop="1">
      <c r="A107" s="194" t="s">
        <v>163</v>
      </c>
      <c r="B107" s="195" t="s">
        <v>203</v>
      </c>
      <c r="C107" s="196" t="s">
        <v>146</v>
      </c>
      <c r="D107" s="200">
        <f>F45+F47</f>
        <v>1033.4</v>
      </c>
      <c r="E107" s="240" t="s">
        <v>2</v>
      </c>
      <c r="F107" s="210" t="s">
        <v>196</v>
      </c>
      <c r="G107" s="209"/>
      <c r="H107" s="206"/>
      <c r="I107" s="206"/>
      <c r="J107" s="207"/>
    </row>
    <row r="108" spans="1:10" s="3" customFormat="1" ht="39" thickBot="1">
      <c r="A108" s="233" t="s">
        <v>164</v>
      </c>
      <c r="B108" s="144" t="s">
        <v>202</v>
      </c>
      <c r="C108" s="234" t="s">
        <v>146</v>
      </c>
      <c r="D108" s="232">
        <f>F60+F61</f>
        <v>317.3</v>
      </c>
      <c r="E108" s="240" t="s">
        <v>2</v>
      </c>
      <c r="F108" s="235" t="s">
        <v>219</v>
      </c>
      <c r="G108" s="236"/>
      <c r="H108" s="237"/>
      <c r="I108" s="237"/>
      <c r="J108" s="238"/>
    </row>
    <row r="109" spans="1:10" s="3" customFormat="1" ht="13.5" thickTop="1">
      <c r="A109" s="194" t="s">
        <v>165</v>
      </c>
      <c r="B109" s="197" t="s">
        <v>204</v>
      </c>
      <c r="C109" s="196" t="s">
        <v>146</v>
      </c>
      <c r="D109" s="231">
        <f>D107-D108</f>
        <v>716.1000000000001</v>
      </c>
      <c r="E109" s="240" t="s">
        <v>2</v>
      </c>
      <c r="F109" s="208" t="s">
        <v>220</v>
      </c>
      <c r="G109" s="209"/>
      <c r="H109" s="206"/>
      <c r="I109" s="206"/>
      <c r="J109" s="207"/>
    </row>
    <row r="110" spans="1:10" s="3" customFormat="1" ht="12.75">
      <c r="A110" s="224" t="s">
        <v>166</v>
      </c>
      <c r="B110" s="225" t="s">
        <v>207</v>
      </c>
      <c r="C110" s="226" t="s">
        <v>146</v>
      </c>
      <c r="D110" s="227">
        <f>D109/D56</f>
        <v>0.40999656475438</v>
      </c>
      <c r="E110" s="241" t="s">
        <v>189</v>
      </c>
      <c r="F110" s="210" t="s">
        <v>197</v>
      </c>
      <c r="G110" s="228"/>
      <c r="H110" s="229"/>
      <c r="I110" s="229"/>
      <c r="J110" s="230"/>
    </row>
    <row r="111" spans="1:10" s="3" customFormat="1" ht="12.75">
      <c r="A111" s="194" t="s">
        <v>167</v>
      </c>
      <c r="B111" s="195" t="s">
        <v>192</v>
      </c>
      <c r="C111" s="196" t="s">
        <v>146</v>
      </c>
      <c r="D111" s="200">
        <f>F56-D109</f>
        <v>1350.8999999999999</v>
      </c>
      <c r="E111" s="240" t="s">
        <v>2</v>
      </c>
      <c r="F111" s="208" t="s">
        <v>198</v>
      </c>
      <c r="G111" s="209"/>
      <c r="H111" s="206"/>
      <c r="I111" s="206"/>
      <c r="J111" s="207"/>
    </row>
    <row r="112" spans="1:10" s="3" customFormat="1" ht="25.5">
      <c r="A112" s="194" t="s">
        <v>168</v>
      </c>
      <c r="B112" s="197" t="s">
        <v>184</v>
      </c>
      <c r="C112" s="196" t="s">
        <v>146</v>
      </c>
      <c r="D112" s="202">
        <f>(F49-F47-F45)/F29</f>
        <v>0.06882476273435363</v>
      </c>
      <c r="E112" s="240" t="s">
        <v>189</v>
      </c>
      <c r="F112" s="208" t="s">
        <v>221</v>
      </c>
      <c r="G112" s="209"/>
      <c r="H112" s="206"/>
      <c r="I112" s="206"/>
      <c r="J112" s="207"/>
    </row>
    <row r="113" spans="1:10" s="3" customFormat="1" ht="25.5">
      <c r="A113" s="194" t="s">
        <v>169</v>
      </c>
      <c r="B113" s="197" t="s">
        <v>191</v>
      </c>
      <c r="C113" s="196" t="s">
        <v>146</v>
      </c>
      <c r="D113" s="200">
        <f>D111-F75</f>
        <v>1120.6999999999998</v>
      </c>
      <c r="E113" s="240" t="s">
        <v>2</v>
      </c>
      <c r="F113" s="208" t="s">
        <v>222</v>
      </c>
      <c r="G113" s="209"/>
      <c r="H113" s="206"/>
      <c r="I113" s="206"/>
      <c r="J113" s="207"/>
    </row>
    <row r="114" spans="1:10" s="3" customFormat="1" ht="12.75">
      <c r="A114" s="194" t="s">
        <v>185</v>
      </c>
      <c r="B114" s="197" t="s">
        <v>144</v>
      </c>
      <c r="C114" s="196" t="s">
        <v>146</v>
      </c>
      <c r="D114" s="204">
        <f>F37+D109</f>
        <v>9035.1</v>
      </c>
      <c r="E114" s="240" t="s">
        <v>2</v>
      </c>
      <c r="F114" s="208" t="s">
        <v>223</v>
      </c>
      <c r="G114" s="209"/>
      <c r="H114" s="206"/>
      <c r="I114" s="206"/>
      <c r="J114" s="207"/>
    </row>
    <row r="115" spans="1:10" s="3" customFormat="1" ht="12.75">
      <c r="A115" s="194" t="s">
        <v>186</v>
      </c>
      <c r="B115" s="197" t="s">
        <v>147</v>
      </c>
      <c r="C115" s="196" t="s">
        <v>146</v>
      </c>
      <c r="D115" s="204">
        <f>F38+D109</f>
        <v>7747.1</v>
      </c>
      <c r="E115" s="240" t="s">
        <v>2</v>
      </c>
      <c r="F115" s="208" t="s">
        <v>224</v>
      </c>
      <c r="G115" s="209"/>
      <c r="H115" s="206"/>
      <c r="I115" s="206"/>
      <c r="J115" s="207"/>
    </row>
    <row r="116" spans="1:10" s="3" customFormat="1" ht="12.75">
      <c r="A116" s="194" t="s">
        <v>187</v>
      </c>
      <c r="B116" s="197" t="s">
        <v>199</v>
      </c>
      <c r="C116" s="196" t="s">
        <v>146</v>
      </c>
      <c r="D116" s="213">
        <f>(D115-F38)/F38</f>
        <v>0.10184895462949799</v>
      </c>
      <c r="E116" s="240" t="s">
        <v>189</v>
      </c>
      <c r="F116" s="208" t="s">
        <v>228</v>
      </c>
      <c r="G116" s="209"/>
      <c r="H116" s="206"/>
      <c r="I116" s="206"/>
      <c r="J116" s="207"/>
    </row>
    <row r="117" spans="1:10" s="3" customFormat="1" ht="12.75">
      <c r="A117" s="194" t="s">
        <v>205</v>
      </c>
      <c r="B117" s="197" t="s">
        <v>123</v>
      </c>
      <c r="C117" s="196" t="s">
        <v>146</v>
      </c>
      <c r="D117" s="201">
        <f>D114/F36*1000000</f>
        <v>32818.391172004965</v>
      </c>
      <c r="E117" s="240" t="s">
        <v>190</v>
      </c>
      <c r="F117" s="208" t="s">
        <v>200</v>
      </c>
      <c r="G117" s="209"/>
      <c r="H117" s="206"/>
      <c r="I117" s="206"/>
      <c r="J117" s="207"/>
    </row>
    <row r="118" spans="1:10" s="3" customFormat="1" ht="13.5" thickBot="1">
      <c r="A118" s="214" t="s">
        <v>206</v>
      </c>
      <c r="B118" s="215" t="s">
        <v>161</v>
      </c>
      <c r="C118" s="216" t="s">
        <v>146</v>
      </c>
      <c r="D118" s="217">
        <f>D115/F36*1000000</f>
        <v>28139.96062563112</v>
      </c>
      <c r="E118" s="242" t="s">
        <v>190</v>
      </c>
      <c r="F118" s="218" t="s">
        <v>225</v>
      </c>
      <c r="G118" s="219"/>
      <c r="H118" s="220"/>
      <c r="I118" s="220"/>
      <c r="J118" s="221"/>
    </row>
    <row r="119" spans="1:8" s="3" customFormat="1" ht="14.25" thickTop="1">
      <c r="A119" s="16"/>
      <c r="B119" s="16"/>
      <c r="C119" s="17"/>
      <c r="D119" s="17"/>
      <c r="E119" s="17"/>
      <c r="F119" s="16"/>
      <c r="G119" s="8"/>
      <c r="H119" s="17"/>
    </row>
    <row r="120" spans="1:8" s="3" customFormat="1" ht="13.5">
      <c r="A120" s="16"/>
      <c r="B120" s="16"/>
      <c r="C120" s="17"/>
      <c r="D120" s="17"/>
      <c r="E120" s="17"/>
      <c r="F120" s="16"/>
      <c r="G120" s="8"/>
      <c r="H120" s="17"/>
    </row>
    <row r="121" s="3" customFormat="1" ht="12.75">
      <c r="A121" s="5" t="s">
        <v>160</v>
      </c>
    </row>
    <row r="122" spans="1:2" s="3" customFormat="1" ht="12.75">
      <c r="A122" s="1">
        <v>1</v>
      </c>
      <c r="B122" s="3" t="s">
        <v>233</v>
      </c>
    </row>
    <row r="123" spans="1:2" s="3" customFormat="1" ht="12.75">
      <c r="A123" s="1">
        <v>2</v>
      </c>
      <c r="B123" s="3" t="s">
        <v>120</v>
      </c>
    </row>
    <row r="124" spans="1:2" s="3" customFormat="1" ht="12.75">
      <c r="A124" s="1"/>
      <c r="B124" s="3" t="s">
        <v>121</v>
      </c>
    </row>
    <row r="125" spans="1:2" s="3" customFormat="1" ht="12.75">
      <c r="A125" s="91">
        <v>3</v>
      </c>
      <c r="B125" s="3" t="s">
        <v>125</v>
      </c>
    </row>
    <row r="126" spans="1:2" s="3" customFormat="1" ht="12.75">
      <c r="A126" s="91"/>
      <c r="B126" s="3" t="s">
        <v>122</v>
      </c>
    </row>
    <row r="127" spans="1:2" s="3" customFormat="1" ht="12.75">
      <c r="A127" s="1">
        <v>4</v>
      </c>
      <c r="B127" s="3" t="s">
        <v>128</v>
      </c>
    </row>
    <row r="128" spans="1:2" s="3" customFormat="1" ht="12.75">
      <c r="A128" s="1">
        <v>5</v>
      </c>
      <c r="B128" s="90" t="s">
        <v>137</v>
      </c>
    </row>
    <row r="129" spans="1:2" s="3" customFormat="1" ht="12.75">
      <c r="A129" s="1"/>
      <c r="B129" s="3" t="s">
        <v>148</v>
      </c>
    </row>
    <row r="130" spans="1:2" s="3" customFormat="1" ht="12.75">
      <c r="A130" s="1">
        <v>6</v>
      </c>
      <c r="B130" s="3" t="s">
        <v>131</v>
      </c>
    </row>
    <row r="131" spans="1:2" s="3" customFormat="1" ht="12.75">
      <c r="A131" s="1">
        <v>7</v>
      </c>
      <c r="B131" s="3" t="s">
        <v>154</v>
      </c>
    </row>
    <row r="132" spans="1:2" s="3" customFormat="1" ht="12.75">
      <c r="A132" s="1">
        <v>8</v>
      </c>
      <c r="B132" s="3" t="s">
        <v>153</v>
      </c>
    </row>
    <row r="133" spans="1:2" s="3" customFormat="1" ht="51">
      <c r="A133" s="93">
        <v>9</v>
      </c>
      <c r="B133" s="92" t="s">
        <v>155</v>
      </c>
    </row>
    <row r="134" spans="1:2" s="3" customFormat="1" ht="12.75">
      <c r="A134" s="1">
        <v>10</v>
      </c>
      <c r="B134" s="3" t="s">
        <v>158</v>
      </c>
    </row>
    <row r="135" spans="1:2" s="3" customFormat="1" ht="12.75">
      <c r="A135" s="1">
        <v>11</v>
      </c>
      <c r="B135" s="3" t="s">
        <v>179</v>
      </c>
    </row>
    <row r="136" spans="1:2" s="3" customFormat="1" ht="12.75">
      <c r="A136" s="1">
        <v>12</v>
      </c>
      <c r="B136" s="3" t="s">
        <v>229</v>
      </c>
    </row>
    <row r="137" spans="1:2" s="3" customFormat="1" ht="12.75">
      <c r="A137" s="1"/>
      <c r="B137" s="3" t="s">
        <v>230</v>
      </c>
    </row>
    <row r="138" s="3" customFormat="1" ht="12.75">
      <c r="B138" s="3" t="s">
        <v>231</v>
      </c>
    </row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</sheetData>
  <sheetProtection/>
  <hyperlinks>
    <hyperlink ref="B128" r:id="rId1" display="http://www.bea.doc.gov/bea/ARTICLES/2001/08august/0801GDP.pdf"/>
    <hyperlink ref="B2" r:id="rId2" display="http://famguardian.org"/>
  </hyperlinks>
  <printOptions/>
  <pageMargins left="0.5" right="0.5" top="0.7" bottom="0.7" header="0.5" footer="0.5"/>
  <pageSetup horizontalDpi="600" verticalDpi="600" orientation="landscape" r:id="rId3"/>
  <headerFooter alignWithMargins="0">
    <oddFooter>&amp;LAnalysis of Financial Impact of Ending Federal Income Taxes&amp;CPage &amp;P of &amp;N&amp;RLast revised: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 User</dc:creator>
  <cp:keywords/>
  <dc:description/>
  <cp:lastModifiedBy>Limited User</cp:lastModifiedBy>
  <cp:lastPrinted>2001-10-21T12:55:01Z</cp:lastPrinted>
  <dcterms:created xsi:type="dcterms:W3CDTF">2001-10-15T01:18:07Z</dcterms:created>
  <dcterms:modified xsi:type="dcterms:W3CDTF">2010-08-16T20:37:57Z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